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755" yWindow="-150" windowWidth="4740" windowHeight="6090" firstSheet="2" activeTab="8"/>
  </bookViews>
  <sheets>
    <sheet name="Programa 1" sheetId="6" r:id="rId1"/>
    <sheet name="Programa 2" sheetId="5" r:id="rId2"/>
    <sheet name="Programa 3" sheetId="4" r:id="rId3"/>
    <sheet name="Programa 4" sheetId="8" r:id="rId4"/>
    <sheet name="Programa 5" sheetId="7" r:id="rId5"/>
    <sheet name="Programa 6" sheetId="9" r:id="rId6"/>
    <sheet name="Informe de compatibilidad" sheetId="15" r:id="rId7"/>
    <sheet name="rESUMEN GRAL" sheetId="16" r:id="rId8"/>
    <sheet name="RES PROGRAMAS" sheetId="17" r:id="rId9"/>
    <sheet name="Hoja1" sheetId="18" r:id="rId10"/>
  </sheets>
  <definedNames>
    <definedName name="_xlnm.Print_Area" localSheetId="0">'Programa 1'!$B$2:$S$31</definedName>
    <definedName name="_xlnm.Print_Area" localSheetId="1">'Programa 2'!$B$2:$T$32</definedName>
    <definedName name="_xlnm.Print_Area" localSheetId="2">'Programa 3'!$B$2:$S$29</definedName>
    <definedName name="_xlnm.Print_Area" localSheetId="3">'Programa 4'!$A$2:$T$25</definedName>
    <definedName name="_xlnm.Print_Area" localSheetId="4">'Programa 5'!$B$2:$T$51</definedName>
    <definedName name="_xlnm.Print_Area" localSheetId="5">'Programa 6'!$B$2:$S$31</definedName>
    <definedName name="_xlnm.Print_Area" localSheetId="8">'RES PROGRAMAS'!$B$3:$H$62</definedName>
    <definedName name="_xlnm.Print_Area" localSheetId="7">'rESUMEN GRAL'!$B$3:$L$64</definedName>
  </definedNames>
  <calcPr calcId="144525"/>
</workbook>
</file>

<file path=xl/calcChain.xml><?xml version="1.0" encoding="utf-8"?>
<calcChain xmlns="http://schemas.openxmlformats.org/spreadsheetml/2006/main">
  <c r="G60" i="17" l="1"/>
  <c r="F60" i="17"/>
  <c r="E60" i="17"/>
  <c r="D60" i="17"/>
  <c r="Q64" i="16"/>
  <c r="P64" i="16"/>
  <c r="Q60" i="16"/>
  <c r="Q55" i="16"/>
  <c r="P55" i="16"/>
  <c r="Q50" i="16"/>
  <c r="P50" i="16"/>
  <c r="Q37" i="16"/>
  <c r="P37" i="16"/>
  <c r="Q33" i="16"/>
  <c r="P33" i="16"/>
  <c r="Q28" i="16"/>
  <c r="P28" i="16"/>
  <c r="Q24" i="16"/>
  <c r="P24" i="16"/>
  <c r="P19" i="16"/>
  <c r="Q19" i="16"/>
  <c r="P13" i="16"/>
  <c r="H29" i="7" l="1"/>
  <c r="L42" i="7"/>
  <c r="L43" i="7"/>
  <c r="L44" i="7"/>
  <c r="L45" i="7"/>
  <c r="L39" i="7"/>
  <c r="L40" i="7"/>
  <c r="L41" i="7"/>
  <c r="L38" i="7"/>
  <c r="H35" i="7"/>
  <c r="L33" i="7"/>
  <c r="L34" i="7"/>
  <c r="L35" i="7"/>
  <c r="L36" i="7"/>
  <c r="L37" i="7"/>
  <c r="L30" i="7"/>
  <c r="L31" i="7"/>
  <c r="L32" i="7"/>
  <c r="L29" i="7"/>
  <c r="H17" i="5" l="1"/>
  <c r="P7" i="5"/>
  <c r="J7" i="5"/>
  <c r="L13" i="6"/>
  <c r="K12" i="6"/>
  <c r="L12" i="6" s="1"/>
  <c r="I12" i="6"/>
  <c r="K8" i="6"/>
  <c r="J8" i="6"/>
  <c r="J7" i="6"/>
  <c r="K7" i="6"/>
  <c r="L21" i="6" l="1"/>
  <c r="L22" i="6"/>
  <c r="K18" i="6"/>
  <c r="K28" i="6"/>
  <c r="H13" i="7"/>
  <c r="H9" i="7"/>
  <c r="H27" i="4"/>
  <c r="H22" i="5"/>
  <c r="H23" i="5"/>
  <c r="Q22" i="9" l="1"/>
  <c r="Q7" i="9"/>
  <c r="R22" i="7"/>
  <c r="R17" i="7"/>
  <c r="R7" i="7"/>
  <c r="S7" i="7" s="1"/>
  <c r="P17" i="7"/>
  <c r="P7" i="7" l="1"/>
  <c r="H21" i="8"/>
  <c r="H23" i="8"/>
  <c r="H24" i="8"/>
  <c r="H10" i="8"/>
  <c r="H11" i="8"/>
  <c r="H12" i="8"/>
  <c r="R7" i="8"/>
  <c r="O7" i="8"/>
  <c r="Q16" i="4"/>
  <c r="Q7" i="4"/>
  <c r="R22" i="5"/>
  <c r="R7" i="5"/>
  <c r="Q21" i="6"/>
  <c r="Q16" i="6"/>
  <c r="Q28" i="6"/>
  <c r="Q7" i="6"/>
  <c r="H17" i="4" l="1"/>
  <c r="H19" i="4"/>
  <c r="H20" i="4"/>
  <c r="H21" i="4"/>
  <c r="H8" i="4"/>
  <c r="I22" i="6"/>
  <c r="H26" i="4"/>
  <c r="H27" i="5"/>
  <c r="H16" i="5"/>
  <c r="H13" i="5"/>
  <c r="H12" i="5"/>
  <c r="K10" i="16" l="1"/>
  <c r="G10" i="16"/>
  <c r="K36" i="16" l="1"/>
  <c r="L36" i="16" s="1"/>
  <c r="G35" i="16"/>
  <c r="H35" i="16" s="1"/>
  <c r="K35" i="16"/>
  <c r="L35" i="16" s="1"/>
  <c r="L37" i="16" l="1"/>
  <c r="E19" i="16"/>
  <c r="F19" i="16"/>
  <c r="L24" i="5" l="1"/>
  <c r="L25" i="5"/>
  <c r="L26" i="5"/>
  <c r="L27" i="5"/>
  <c r="L28" i="5"/>
  <c r="L29" i="5"/>
  <c r="L30" i="5"/>
  <c r="L31" i="5"/>
  <c r="L23" i="5"/>
  <c r="H23" i="9" l="1"/>
  <c r="H24" i="9"/>
  <c r="H25" i="9"/>
  <c r="H26" i="9"/>
  <c r="H27" i="9"/>
  <c r="H28" i="9"/>
  <c r="H29" i="9"/>
  <c r="H30" i="9"/>
  <c r="H41" i="7"/>
  <c r="H42" i="7"/>
  <c r="H43" i="7"/>
  <c r="H44" i="7"/>
  <c r="H45" i="7"/>
  <c r="H38" i="7"/>
  <c r="H34" i="7"/>
  <c r="H12" i="7"/>
  <c r="L23" i="9"/>
  <c r="L24" i="9"/>
  <c r="L25" i="9"/>
  <c r="L26" i="9"/>
  <c r="L27" i="9"/>
  <c r="L28" i="9"/>
  <c r="L29" i="9"/>
  <c r="L30" i="9"/>
  <c r="L7" i="9"/>
  <c r="L8" i="9"/>
  <c r="L9" i="9"/>
  <c r="L10" i="9"/>
  <c r="L11" i="9"/>
  <c r="L12" i="9"/>
  <c r="L13" i="9"/>
  <c r="L14" i="9"/>
  <c r="L15" i="9"/>
  <c r="L16" i="9"/>
  <c r="L17" i="9"/>
  <c r="L18" i="9"/>
  <c r="L19" i="9"/>
  <c r="H8" i="9"/>
  <c r="H9" i="9"/>
  <c r="H10" i="9"/>
  <c r="H11" i="9"/>
  <c r="H12" i="9"/>
  <c r="H13" i="9"/>
  <c r="H14" i="9"/>
  <c r="H15" i="9"/>
  <c r="H16" i="9"/>
  <c r="H17" i="9"/>
  <c r="H18" i="9"/>
  <c r="H19" i="9"/>
  <c r="H8" i="7"/>
  <c r="H7" i="7"/>
  <c r="L8" i="8" l="1"/>
  <c r="L9" i="8"/>
  <c r="L10" i="8"/>
  <c r="L11" i="8"/>
  <c r="L12" i="8"/>
  <c r="L13" i="8"/>
  <c r="L14" i="8"/>
  <c r="L15" i="8"/>
  <c r="L16" i="8"/>
  <c r="L17" i="8"/>
  <c r="L18" i="8"/>
  <c r="L19" i="8"/>
  <c r="L20" i="8"/>
  <c r="L21" i="8"/>
  <c r="L22" i="8"/>
  <c r="L23" i="8"/>
  <c r="L24" i="8"/>
  <c r="H8" i="8"/>
  <c r="H9" i="8"/>
  <c r="H15" i="8"/>
  <c r="H16" i="8"/>
  <c r="H17" i="8"/>
  <c r="H18" i="8"/>
  <c r="L19" i="4" l="1"/>
  <c r="L20" i="4"/>
  <c r="L21" i="4"/>
  <c r="L22" i="4"/>
  <c r="L23" i="4"/>
  <c r="L24" i="4"/>
  <c r="L25" i="4"/>
  <c r="L26" i="4"/>
  <c r="L27" i="4"/>
  <c r="L28" i="4"/>
  <c r="L17" i="4"/>
  <c r="H22" i="4"/>
  <c r="H23" i="4"/>
  <c r="H24" i="4"/>
  <c r="H25" i="4"/>
  <c r="R16" i="4"/>
  <c r="O16" i="4"/>
  <c r="L16" i="4"/>
  <c r="H16" i="4"/>
  <c r="R7" i="4"/>
  <c r="L8" i="4"/>
  <c r="L9" i="4"/>
  <c r="L10" i="4"/>
  <c r="L11" i="4"/>
  <c r="L12" i="4"/>
  <c r="L13" i="4"/>
  <c r="L7" i="4"/>
  <c r="H9" i="4"/>
  <c r="H10" i="4"/>
  <c r="H11" i="4"/>
  <c r="H12" i="4"/>
  <c r="H13" i="4"/>
  <c r="O7" i="4"/>
  <c r="H7" i="4"/>
  <c r="H24" i="5" l="1"/>
  <c r="H25" i="5"/>
  <c r="H28" i="5"/>
  <c r="H29" i="5"/>
  <c r="H30" i="5"/>
  <c r="H31" i="5"/>
  <c r="L8" i="5"/>
  <c r="L9" i="5"/>
  <c r="L10" i="5"/>
  <c r="L11" i="5"/>
  <c r="L12" i="5"/>
  <c r="L13" i="5"/>
  <c r="L14" i="5"/>
  <c r="L15" i="5"/>
  <c r="L16" i="5"/>
  <c r="L17" i="5"/>
  <c r="L18" i="5"/>
  <c r="L19" i="5"/>
  <c r="H9" i="5"/>
  <c r="H10" i="5"/>
  <c r="H11" i="5"/>
  <c r="H7" i="5"/>
  <c r="R28" i="6"/>
  <c r="O28" i="6"/>
  <c r="R21" i="6"/>
  <c r="O21" i="6"/>
  <c r="R16" i="6"/>
  <c r="O16" i="6"/>
  <c r="R7" i="6"/>
  <c r="O7" i="6"/>
  <c r="L23" i="6"/>
  <c r="L24" i="6"/>
  <c r="L25" i="6"/>
  <c r="I24" i="6"/>
  <c r="I25" i="6"/>
  <c r="L17" i="6"/>
  <c r="L18" i="6"/>
  <c r="L16" i="6"/>
  <c r="I18" i="6"/>
  <c r="I29" i="6"/>
  <c r="L29" i="6"/>
  <c r="L30" i="6"/>
  <c r="L28" i="6"/>
  <c r="I28" i="6"/>
  <c r="L8" i="6"/>
  <c r="L9" i="6"/>
  <c r="L10" i="6"/>
  <c r="L11" i="6"/>
  <c r="L7" i="6"/>
  <c r="I7" i="6"/>
  <c r="I8" i="6"/>
  <c r="I9" i="6"/>
  <c r="I10" i="6"/>
  <c r="L19" i="6" l="1"/>
  <c r="I19" i="6"/>
  <c r="H32" i="5"/>
  <c r="D79" i="17" l="1"/>
  <c r="E79" i="17"/>
  <c r="F79" i="17" s="1"/>
  <c r="F78" i="17"/>
  <c r="F77" i="17"/>
  <c r="F76" i="17"/>
  <c r="F75" i="17"/>
  <c r="F74" i="17"/>
  <c r="F73" i="17"/>
  <c r="E70" i="17"/>
  <c r="D70" i="17"/>
  <c r="F65" i="17"/>
  <c r="F66" i="17"/>
  <c r="F67" i="17"/>
  <c r="F68" i="17"/>
  <c r="F69" i="17"/>
  <c r="F64" i="17"/>
  <c r="F70" i="17" l="1"/>
  <c r="G22" i="16"/>
  <c r="G11" i="16"/>
  <c r="G12" i="16"/>
  <c r="G9" i="16"/>
  <c r="H13" i="18" l="1"/>
  <c r="E23" i="18" l="1"/>
  <c r="E22" i="18"/>
  <c r="E21" i="18" l="1"/>
  <c r="E19" i="18"/>
  <c r="E20" i="18"/>
  <c r="E16" i="18"/>
  <c r="E17" i="18"/>
  <c r="C18" i="18"/>
  <c r="B18" i="18"/>
  <c r="E15" i="18"/>
  <c r="E11" i="18"/>
  <c r="E12" i="18"/>
  <c r="E13" i="18"/>
  <c r="E14" i="18"/>
  <c r="E18" i="18" l="1"/>
  <c r="E10" i="18"/>
  <c r="E8" i="18"/>
  <c r="E9" i="18"/>
  <c r="E7" i="18"/>
  <c r="O7" i="9" l="1"/>
  <c r="H7" i="9"/>
  <c r="H9" i="16"/>
  <c r="K9" i="16"/>
  <c r="L9" i="16" s="1"/>
  <c r="H12" i="16"/>
  <c r="K12" i="16"/>
  <c r="L12" i="16" s="1"/>
  <c r="H10" i="16"/>
  <c r="L10" i="16"/>
  <c r="H11" i="16"/>
  <c r="K11" i="16"/>
  <c r="L11" i="16" s="1"/>
  <c r="D13" i="16"/>
  <c r="E13" i="16"/>
  <c r="F13" i="16"/>
  <c r="I13" i="16"/>
  <c r="J13" i="16"/>
  <c r="G15" i="16"/>
  <c r="H15" i="16" s="1"/>
  <c r="K15" i="16"/>
  <c r="G18" i="16"/>
  <c r="H18" i="16" s="1"/>
  <c r="K18" i="16"/>
  <c r="L18" i="16" s="1"/>
  <c r="G16" i="16"/>
  <c r="H16" i="16" s="1"/>
  <c r="K16" i="16"/>
  <c r="L16" i="16" s="1"/>
  <c r="G17" i="16"/>
  <c r="H17" i="16" s="1"/>
  <c r="K17" i="16"/>
  <c r="L17" i="16" s="1"/>
  <c r="D19" i="16"/>
  <c r="I19" i="16"/>
  <c r="H22" i="16"/>
  <c r="K22" i="16"/>
  <c r="L22" i="16" s="1"/>
  <c r="G23" i="16"/>
  <c r="H23" i="16" s="1"/>
  <c r="K23" i="16"/>
  <c r="L23" i="16" s="1"/>
  <c r="D24" i="16"/>
  <c r="E24" i="16"/>
  <c r="F24" i="16"/>
  <c r="I24" i="16"/>
  <c r="J24" i="16"/>
  <c r="G26" i="16"/>
  <c r="H26" i="16" s="1"/>
  <c r="K26" i="16"/>
  <c r="L26" i="16" s="1"/>
  <c r="G27" i="16"/>
  <c r="H27" i="16" s="1"/>
  <c r="K27" i="16"/>
  <c r="L27" i="16" s="1"/>
  <c r="D28" i="16"/>
  <c r="E28" i="16"/>
  <c r="F28" i="16"/>
  <c r="I28" i="16"/>
  <c r="J28" i="16"/>
  <c r="G31" i="16"/>
  <c r="H31" i="16" s="1"/>
  <c r="K31" i="16"/>
  <c r="L31" i="16" s="1"/>
  <c r="G32" i="16"/>
  <c r="H32" i="16" s="1"/>
  <c r="K32" i="16"/>
  <c r="L32" i="16" s="1"/>
  <c r="D33" i="16"/>
  <c r="E33" i="16"/>
  <c r="F33" i="16"/>
  <c r="I33" i="16"/>
  <c r="J33" i="16"/>
  <c r="D37" i="16"/>
  <c r="E37" i="16"/>
  <c r="F37" i="16"/>
  <c r="I37" i="16"/>
  <c r="G40" i="16"/>
  <c r="H40" i="16" s="1"/>
  <c r="H41" i="16" s="1"/>
  <c r="K40" i="16"/>
  <c r="L40" i="16" s="1"/>
  <c r="L41" i="16" s="1"/>
  <c r="D41" i="16"/>
  <c r="E41" i="16"/>
  <c r="F41" i="16"/>
  <c r="I41" i="16"/>
  <c r="J41" i="16"/>
  <c r="G43" i="16"/>
  <c r="H43" i="16" s="1"/>
  <c r="H44" i="16" s="1"/>
  <c r="K43" i="16"/>
  <c r="L43" i="16" s="1"/>
  <c r="L44" i="16" s="1"/>
  <c r="D44" i="16"/>
  <c r="E44" i="16"/>
  <c r="F44" i="16"/>
  <c r="I44" i="16"/>
  <c r="G47" i="16"/>
  <c r="H47" i="16" s="1"/>
  <c r="K47" i="16"/>
  <c r="L47" i="16" s="1"/>
  <c r="G48" i="16"/>
  <c r="H48" i="16" s="1"/>
  <c r="K48" i="16"/>
  <c r="L48" i="16" s="1"/>
  <c r="G49" i="16"/>
  <c r="H49" i="16" s="1"/>
  <c r="K49" i="16"/>
  <c r="L49" i="16" s="1"/>
  <c r="D50" i="16"/>
  <c r="E50" i="16"/>
  <c r="F50" i="16"/>
  <c r="I50" i="16"/>
  <c r="J50" i="16"/>
  <c r="G52" i="16"/>
  <c r="H52" i="16" s="1"/>
  <c r="K52" i="16"/>
  <c r="L52" i="16" s="1"/>
  <c r="G53" i="16"/>
  <c r="H53" i="16" s="1"/>
  <c r="K53" i="16"/>
  <c r="L53" i="16" s="1"/>
  <c r="G54" i="16"/>
  <c r="H54" i="16" s="1"/>
  <c r="K54" i="16"/>
  <c r="L54" i="16" s="1"/>
  <c r="D55" i="16"/>
  <c r="E55" i="16"/>
  <c r="F55" i="16"/>
  <c r="I55" i="16"/>
  <c r="G58" i="16"/>
  <c r="H58" i="16" s="1"/>
  <c r="K58" i="16"/>
  <c r="L58" i="16" s="1"/>
  <c r="G59" i="16"/>
  <c r="H59" i="16" s="1"/>
  <c r="K59" i="16"/>
  <c r="L59" i="16" s="1"/>
  <c r="D60" i="16"/>
  <c r="E60" i="16"/>
  <c r="F60" i="16"/>
  <c r="I60" i="16"/>
  <c r="J60" i="16"/>
  <c r="G62" i="16"/>
  <c r="H62" i="16" s="1"/>
  <c r="K62" i="16"/>
  <c r="L62" i="16" s="1"/>
  <c r="G63" i="16"/>
  <c r="H63" i="16" s="1"/>
  <c r="K63" i="16"/>
  <c r="L63" i="16" s="1"/>
  <c r="D64" i="16"/>
  <c r="E64" i="16"/>
  <c r="F64" i="16"/>
  <c r="I64" i="16"/>
  <c r="H22" i="9"/>
  <c r="L22" i="9"/>
  <c r="O22" i="9"/>
  <c r="R22" i="9"/>
  <c r="L7" i="7"/>
  <c r="L8" i="7"/>
  <c r="L9" i="7"/>
  <c r="L10" i="7"/>
  <c r="H11" i="7"/>
  <c r="L11" i="7"/>
  <c r="L12" i="7"/>
  <c r="L13" i="7"/>
  <c r="L14" i="7"/>
  <c r="H17" i="7"/>
  <c r="L17" i="7"/>
  <c r="H22" i="7"/>
  <c r="L22" i="7"/>
  <c r="H23" i="7"/>
  <c r="L23" i="7"/>
  <c r="H24" i="7"/>
  <c r="L24" i="7"/>
  <c r="H25" i="7"/>
  <c r="L25" i="7"/>
  <c r="H26" i="7"/>
  <c r="L26" i="7"/>
  <c r="H27" i="7"/>
  <c r="L27" i="7"/>
  <c r="H28" i="7"/>
  <c r="L28" i="7"/>
  <c r="H46" i="7"/>
  <c r="L46" i="7"/>
  <c r="H47" i="7"/>
  <c r="L47" i="7"/>
  <c r="H48" i="7"/>
  <c r="L48" i="7"/>
  <c r="L50" i="7"/>
  <c r="H7" i="8"/>
  <c r="L7" i="8"/>
  <c r="P7" i="8"/>
  <c r="S7" i="8"/>
  <c r="H29" i="4"/>
  <c r="G29" i="4" s="1"/>
  <c r="L7" i="5"/>
  <c r="L22" i="5"/>
  <c r="P22" i="5"/>
  <c r="L14" i="6"/>
  <c r="K14" i="6" s="1"/>
  <c r="G19" i="6"/>
  <c r="K19" i="6"/>
  <c r="G36" i="16" l="1"/>
  <c r="H36" i="16" s="1"/>
  <c r="K13" i="16"/>
  <c r="G33" i="16"/>
  <c r="K24" i="16"/>
  <c r="G24" i="16"/>
  <c r="G13" i="16"/>
  <c r="H15" i="7"/>
  <c r="G15" i="7" s="1"/>
  <c r="G41" i="16"/>
  <c r="L14" i="4"/>
  <c r="K14" i="4" s="1"/>
  <c r="R7" i="9"/>
  <c r="S17" i="7"/>
  <c r="L51" i="7"/>
  <c r="K51" i="7" s="1"/>
  <c r="G60" i="16"/>
  <c r="K41" i="16"/>
  <c r="K33" i="16"/>
  <c r="L15" i="16"/>
  <c r="L19" i="16" s="1"/>
  <c r="K60" i="16"/>
  <c r="G55" i="16"/>
  <c r="J19" i="16"/>
  <c r="K19" i="16" s="1"/>
  <c r="L15" i="7"/>
  <c r="K15" i="7" s="1"/>
  <c r="L60" i="16"/>
  <c r="J55" i="16"/>
  <c r="K55" i="16" s="1"/>
  <c r="L32" i="5"/>
  <c r="K32" i="5" s="1"/>
  <c r="S22" i="5"/>
  <c r="L25" i="8"/>
  <c r="K25" i="8" s="1"/>
  <c r="L33" i="16"/>
  <c r="H33" i="16"/>
  <c r="L20" i="7"/>
  <c r="K20" i="7" s="1"/>
  <c r="L24" i="16"/>
  <c r="H13" i="16"/>
  <c r="L26" i="6"/>
  <c r="K26" i="6" s="1"/>
  <c r="L29" i="4"/>
  <c r="K29" i="4" s="1"/>
  <c r="G50" i="16"/>
  <c r="G37" i="16"/>
  <c r="H31" i="9"/>
  <c r="G31" i="9" s="1"/>
  <c r="H14" i="4"/>
  <c r="G14" i="4" s="1"/>
  <c r="H60" i="16"/>
  <c r="H24" i="16"/>
  <c r="L13" i="16"/>
  <c r="L31" i="9"/>
  <c r="K31" i="9" s="1"/>
  <c r="S7" i="5"/>
  <c r="L64" i="16"/>
  <c r="K50" i="16"/>
  <c r="G44" i="16"/>
  <c r="J37" i="16"/>
  <c r="K37" i="16" s="1"/>
  <c r="K28" i="16"/>
  <c r="L20" i="5"/>
  <c r="K20" i="5" s="1"/>
  <c r="L31" i="6"/>
  <c r="K31" i="6" s="1"/>
  <c r="H64" i="16"/>
  <c r="G64" i="16"/>
  <c r="H55" i="16"/>
  <c r="H37" i="16"/>
  <c r="G28" i="16"/>
  <c r="H28" i="16"/>
  <c r="G19" i="16"/>
  <c r="L20" i="9"/>
  <c r="K20" i="9" s="1"/>
  <c r="I26" i="6"/>
  <c r="G26" i="6" s="1"/>
  <c r="I31" i="6"/>
  <c r="G31" i="6" s="1"/>
  <c r="H20" i="5"/>
  <c r="G20" i="5" s="1"/>
  <c r="G32" i="5"/>
  <c r="H25" i="8"/>
  <c r="G25" i="8" s="1"/>
  <c r="I14" i="6"/>
  <c r="G14" i="6" s="1"/>
  <c r="P22" i="7"/>
  <c r="S22" i="7"/>
  <c r="H51" i="7"/>
  <c r="G51" i="7" s="1"/>
  <c r="H20" i="7"/>
  <c r="G20" i="7" s="1"/>
  <c r="H20" i="9"/>
  <c r="G20" i="9" s="1"/>
  <c r="L55" i="16"/>
  <c r="H50" i="16"/>
  <c r="L28" i="16"/>
  <c r="L50" i="16"/>
  <c r="H19" i="16"/>
  <c r="J64" i="16"/>
  <c r="K64" i="16" s="1"/>
  <c r="J44" i="16"/>
  <c r="K44" i="16" s="1"/>
  <c r="T32" i="5" l="1"/>
  <c r="I32" i="5"/>
</calcChain>
</file>

<file path=xl/comments1.xml><?xml version="1.0" encoding="utf-8"?>
<comments xmlns="http://schemas.openxmlformats.org/spreadsheetml/2006/main">
  <authors>
    <author>cardique</author>
  </authors>
  <commentList>
    <comment ref="C13" authorId="0">
      <text>
        <r>
          <rPr>
            <b/>
            <sz val="9"/>
            <color indexed="81"/>
            <rFont val="Tahoma"/>
            <family val="2"/>
          </rPr>
          <t>cardique:</t>
        </r>
        <r>
          <rPr>
            <sz val="9"/>
            <color indexed="81"/>
            <rFont val="Tahoma"/>
            <family val="2"/>
          </rPr>
          <t xml:space="preserve">
</t>
        </r>
        <r>
          <rPr>
            <sz val="14"/>
            <color indexed="81"/>
            <rFont val="Tahoma"/>
            <family val="2"/>
          </rPr>
          <t>Actividad nueva ajuste dic 2017</t>
        </r>
      </text>
    </comment>
    <comment ref="C16" authorId="0">
      <text>
        <r>
          <rPr>
            <b/>
            <sz val="14"/>
            <color indexed="81"/>
            <rFont val="Tahoma"/>
            <family val="2"/>
          </rPr>
          <t xml:space="preserve">cardique: </t>
        </r>
        <r>
          <rPr>
            <sz val="14"/>
            <color indexed="81"/>
            <rFont val="Tahoma"/>
            <family val="2"/>
          </rPr>
          <t>Identificación, vulnerabilidad y reglamentación hidrogeológica de los acuíferos de los municipios de Mahates, Calamar, Arjona  y San Jacinto para conocer el potencial y administrar sosteniblemente el recurso.</t>
        </r>
        <r>
          <rPr>
            <b/>
            <sz val="14"/>
            <color indexed="81"/>
            <rFont val="Tahoma"/>
            <family val="2"/>
          </rPr>
          <t xml:space="preserve">
</t>
        </r>
      </text>
    </comment>
    <comment ref="C17" authorId="0">
      <text>
        <r>
          <rPr>
            <b/>
            <sz val="16"/>
            <color indexed="81"/>
            <rFont val="Tahoma"/>
            <family val="2"/>
          </rPr>
          <t>cardique:</t>
        </r>
        <r>
          <rPr>
            <sz val="16"/>
            <color indexed="81"/>
            <rFont val="Tahoma"/>
            <family val="2"/>
          </rPr>
          <t xml:space="preserve">
Reglamentación de los acuiferos de Tubaco y Córdoba. Se lograrà lo estipulado desde 2016 pero mejor redactado y contando con mayor certeza</t>
        </r>
      </text>
    </comment>
  </commentList>
</comments>
</file>

<file path=xl/comments2.xml><?xml version="1.0" encoding="utf-8"?>
<comments xmlns="http://schemas.openxmlformats.org/spreadsheetml/2006/main">
  <authors>
    <author>yesid</author>
  </authors>
  <commentList>
    <comment ref="B8" authorId="0">
      <text>
        <r>
          <rPr>
            <b/>
            <sz val="8"/>
            <color indexed="81"/>
            <rFont val="Tahoma"/>
            <family val="2"/>
          </rPr>
          <t>Yesid:</t>
        </r>
        <r>
          <rPr>
            <sz val="8"/>
            <color indexed="81"/>
            <rFont val="Tahoma"/>
            <family val="2"/>
          </rPr>
          <t xml:space="preserve">
En el Plan de Acción 2012-2015, Cardique plantea la ejecución de 6 programas</t>
        </r>
      </text>
    </comment>
    <comment ref="C8"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9" authorId="0">
      <text>
        <r>
          <rPr>
            <b/>
            <sz val="8"/>
            <color indexed="81"/>
            <rFont val="Tahoma"/>
            <family val="2"/>
          </rPr>
          <t>yesid:</t>
        </r>
        <r>
          <rPr>
            <sz val="8"/>
            <color indexed="81"/>
            <rFont val="Tahoma"/>
            <family val="2"/>
          </rPr>
          <t xml:space="preserve">
Este programa consta de 4 proyectos y se denomina: "ADMINISTRACIÓN Y MANEJO DEL RECURSO HÍDRICO"</t>
        </r>
      </text>
    </comment>
    <comment ref="C9" authorId="0">
      <text>
        <r>
          <rPr>
            <b/>
            <sz val="8"/>
            <color indexed="81"/>
            <rFont val="Tahoma"/>
            <family val="2"/>
          </rPr>
          <t>Yesid:</t>
        </r>
        <r>
          <rPr>
            <sz val="8"/>
            <color indexed="81"/>
            <rFont val="Tahoma"/>
            <family val="2"/>
          </rPr>
          <t xml:space="preserve">
Proyecto: AGUAS SUPERFICIALES CONTINENTALES</t>
        </r>
      </text>
    </comment>
    <comment ref="C10" authorId="0">
      <text>
        <r>
          <rPr>
            <b/>
            <sz val="8"/>
            <color indexed="81"/>
            <rFont val="Tahoma"/>
            <family val="2"/>
          </rPr>
          <t>Yesid:</t>
        </r>
        <r>
          <rPr>
            <sz val="8"/>
            <color indexed="81"/>
            <rFont val="Tahoma"/>
            <family val="2"/>
          </rPr>
          <t xml:space="preserve">
AGUAS SUBTERRÁNEAS</t>
        </r>
      </text>
    </comment>
    <comment ref="C11" authorId="0">
      <text>
        <r>
          <rPr>
            <b/>
            <sz val="8"/>
            <color indexed="81"/>
            <rFont val="Tahoma"/>
            <family val="2"/>
          </rPr>
          <t>Yesid: AGUAS MARINO - COSTERA</t>
        </r>
        <r>
          <rPr>
            <sz val="8"/>
            <color indexed="81"/>
            <rFont val="Tahoma"/>
            <family val="2"/>
          </rPr>
          <t xml:space="preserve">
</t>
        </r>
      </text>
    </comment>
    <comment ref="C12" authorId="0">
      <text>
        <r>
          <rPr>
            <b/>
            <sz val="8"/>
            <color indexed="81"/>
            <rFont val="Tahoma"/>
            <family val="2"/>
          </rPr>
          <t>Yesid: Recuperación y Conservación del Parque Natural Distrital Ciénaga de la Virgen</t>
        </r>
        <r>
          <rPr>
            <sz val="8"/>
            <color indexed="81"/>
            <rFont val="Tahoma"/>
            <family val="2"/>
          </rPr>
          <t xml:space="preserve">
</t>
        </r>
      </text>
    </comment>
    <comment ref="B15" authorId="0">
      <text>
        <r>
          <rPr>
            <b/>
            <sz val="8"/>
            <color indexed="81"/>
            <rFont val="Tahoma"/>
            <family val="2"/>
          </rPr>
          <t>yesid:</t>
        </r>
        <r>
          <rPr>
            <sz val="8"/>
            <color indexed="81"/>
            <rFont val="Tahoma"/>
            <family val="2"/>
          </rPr>
          <t xml:space="preserve">
Este programa consta de 4 proyectos y se denomina: "ADMINISTRACIÓN Y MANEJO DEL RECURSO HÍDRICO"</t>
        </r>
      </text>
    </comment>
    <comment ref="C15" authorId="0">
      <text>
        <r>
          <rPr>
            <b/>
            <sz val="8"/>
            <color indexed="81"/>
            <rFont val="Tahoma"/>
            <family val="2"/>
          </rPr>
          <t>Yesid:</t>
        </r>
        <r>
          <rPr>
            <sz val="8"/>
            <color indexed="81"/>
            <rFont val="Tahoma"/>
            <family val="2"/>
          </rPr>
          <t xml:space="preserve">
Proyecto: AGUAS SUPERFICIALES CONTINENTALES</t>
        </r>
      </text>
    </comment>
    <comment ref="C16" authorId="0">
      <text>
        <r>
          <rPr>
            <b/>
            <sz val="8"/>
            <color indexed="81"/>
            <rFont val="Tahoma"/>
            <family val="2"/>
          </rPr>
          <t>Yesid:</t>
        </r>
        <r>
          <rPr>
            <sz val="8"/>
            <color indexed="81"/>
            <rFont val="Tahoma"/>
            <family val="2"/>
          </rPr>
          <t xml:space="preserve">
AGUAS SUBTERRÁNEAS</t>
        </r>
      </text>
    </comment>
    <comment ref="C17" authorId="0">
      <text>
        <r>
          <rPr>
            <b/>
            <sz val="8"/>
            <color indexed="81"/>
            <rFont val="Tahoma"/>
            <family val="2"/>
          </rPr>
          <t>Yesid: AGUAS MARINO - COSTERA</t>
        </r>
        <r>
          <rPr>
            <sz val="8"/>
            <color indexed="81"/>
            <rFont val="Tahoma"/>
            <family val="2"/>
          </rPr>
          <t xml:space="preserve">
</t>
        </r>
      </text>
    </comment>
    <comment ref="C18" authorId="0">
      <text>
        <r>
          <rPr>
            <b/>
            <sz val="8"/>
            <color indexed="81"/>
            <rFont val="Tahoma"/>
            <family val="2"/>
          </rPr>
          <t>Yesid: Recuperación y Conservación del Parque Natural Distrital Ciénaga de la Virgen</t>
        </r>
        <r>
          <rPr>
            <sz val="8"/>
            <color indexed="81"/>
            <rFont val="Tahoma"/>
            <family val="2"/>
          </rPr>
          <t xml:space="preserve">
</t>
        </r>
      </text>
    </comment>
    <comment ref="B21" authorId="0">
      <text>
        <r>
          <rPr>
            <b/>
            <sz val="8"/>
            <color indexed="81"/>
            <rFont val="Tahoma"/>
            <family val="2"/>
          </rPr>
          <t>Yesid:</t>
        </r>
        <r>
          <rPr>
            <sz val="8"/>
            <color indexed="81"/>
            <rFont val="Tahoma"/>
            <family val="2"/>
          </rPr>
          <t xml:space="preserve">
En el Plan de Acción 2012-2015, Cardique plantea la ejecución de 6 programas</t>
        </r>
      </text>
    </comment>
    <comment ref="C21"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22" authorId="0">
      <text>
        <r>
          <rPr>
            <b/>
            <sz val="8"/>
            <color indexed="81"/>
            <rFont val="Tahoma"/>
            <family val="2"/>
          </rPr>
          <t>Yesid:</t>
        </r>
        <r>
          <rPr>
            <sz val="8"/>
            <color indexed="81"/>
            <rFont val="Tahoma"/>
            <family val="2"/>
          </rPr>
          <t xml:space="preserve">
ADMINISTRACIÓN Y MANEJO DE LA BIODIVERSIDAD</t>
        </r>
      </text>
    </comment>
    <comment ref="C22" authorId="0">
      <text>
        <r>
          <rPr>
            <b/>
            <sz val="8"/>
            <color indexed="81"/>
            <rFont val="Tahoma"/>
            <family val="2"/>
          </rPr>
          <t xml:space="preserve">Yesid: </t>
        </r>
        <r>
          <rPr>
            <sz val="8"/>
            <color indexed="81"/>
            <rFont val="Tahoma"/>
            <family val="2"/>
          </rPr>
          <t>USO Y MANEJO DE BOSQUES</t>
        </r>
      </text>
    </comment>
    <comment ref="C23" authorId="0">
      <text>
        <r>
          <rPr>
            <b/>
            <sz val="8"/>
            <color indexed="81"/>
            <rFont val="Tahoma"/>
            <family val="2"/>
          </rPr>
          <t>Yesid: USO Y MANEJO DE LA FAUNA SILVESTRE</t>
        </r>
      </text>
    </comment>
    <comment ref="C26" authorId="0">
      <text>
        <r>
          <rPr>
            <b/>
            <sz val="8"/>
            <color indexed="81"/>
            <rFont val="Tahoma"/>
            <family val="2"/>
          </rPr>
          <t xml:space="preserve">Yesid: </t>
        </r>
        <r>
          <rPr>
            <sz val="8"/>
            <color indexed="81"/>
            <rFont val="Tahoma"/>
            <family val="2"/>
          </rPr>
          <t>USO Y MANEJO DE BOSQUES</t>
        </r>
      </text>
    </comment>
    <comment ref="C27" authorId="0">
      <text>
        <r>
          <rPr>
            <b/>
            <sz val="8"/>
            <color indexed="81"/>
            <rFont val="Tahoma"/>
            <family val="2"/>
          </rPr>
          <t>Yesid: USO Y MANEJO DE LA FAUNA SILVESTRE</t>
        </r>
      </text>
    </comment>
    <comment ref="B30" authorId="0">
      <text>
        <r>
          <rPr>
            <b/>
            <sz val="8"/>
            <color indexed="81"/>
            <rFont val="Tahoma"/>
            <family val="2"/>
          </rPr>
          <t>Yesid:</t>
        </r>
        <r>
          <rPr>
            <sz val="8"/>
            <color indexed="81"/>
            <rFont val="Tahoma"/>
            <family val="2"/>
          </rPr>
          <t xml:space="preserve">
En el Plan de Acción 2012-2015, Cardique plantea la ejecución de 6 programas</t>
        </r>
      </text>
    </comment>
    <comment ref="C30"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31" authorId="0">
      <text>
        <r>
          <rPr>
            <b/>
            <sz val="8"/>
            <color indexed="81"/>
            <rFont val="Tahoma"/>
            <family val="2"/>
          </rPr>
          <t>Yesid:</t>
        </r>
        <r>
          <rPr>
            <sz val="8"/>
            <color indexed="81"/>
            <rFont val="Tahoma"/>
            <family val="2"/>
          </rPr>
          <t xml:space="preserve">
GESTIÓN AMBIENTAL PARA EL DESARROLLO DE LOS ENTES TERRITORIALES</t>
        </r>
      </text>
    </comment>
    <comment ref="C31" authorId="0">
      <text>
        <r>
          <rPr>
            <b/>
            <sz val="8"/>
            <color indexed="81"/>
            <rFont val="Tahoma"/>
            <family val="2"/>
          </rPr>
          <t>Yesid:</t>
        </r>
        <r>
          <rPr>
            <sz val="8"/>
            <color indexed="81"/>
            <rFont val="Tahoma"/>
            <family val="2"/>
          </rPr>
          <t xml:space="preserve">
MANEJO DE RESIDUOS URBANOS</t>
        </r>
      </text>
    </comment>
    <comment ref="C32" authorId="0">
      <text>
        <r>
          <rPr>
            <b/>
            <sz val="8"/>
            <color indexed="81"/>
            <rFont val="Tahoma"/>
            <family val="2"/>
          </rPr>
          <t>Yesid:</t>
        </r>
        <r>
          <rPr>
            <sz val="8"/>
            <color indexed="81"/>
            <rFont val="Tahoma"/>
            <family val="2"/>
          </rPr>
          <t xml:space="preserve">
02. IMPLEMENTACIÓN DE PROCESOS PRODUCTIVOS LIMPIOS Y MERCADOS VERDES</t>
        </r>
      </text>
    </comment>
    <comment ref="B35" authorId="0">
      <text>
        <r>
          <rPr>
            <b/>
            <sz val="8"/>
            <color indexed="81"/>
            <rFont val="Tahoma"/>
            <family val="2"/>
          </rPr>
          <t>Yesid:</t>
        </r>
        <r>
          <rPr>
            <sz val="8"/>
            <color indexed="81"/>
            <rFont val="Tahoma"/>
            <family val="2"/>
          </rPr>
          <t xml:space="preserve">
GESTIÓN AMBIENTAL PARA EL DESARROLLO DE LOS ENTES TERRITORIALES</t>
        </r>
      </text>
    </comment>
    <comment ref="C35" authorId="0">
      <text>
        <r>
          <rPr>
            <b/>
            <sz val="8"/>
            <color indexed="81"/>
            <rFont val="Tahoma"/>
            <family val="2"/>
          </rPr>
          <t>Yesid:</t>
        </r>
        <r>
          <rPr>
            <sz val="8"/>
            <color indexed="81"/>
            <rFont val="Tahoma"/>
            <family val="2"/>
          </rPr>
          <t xml:space="preserve">
MANEJO DE RESIDUOS URBANOS</t>
        </r>
      </text>
    </comment>
    <comment ref="C36" authorId="0">
      <text>
        <r>
          <rPr>
            <b/>
            <sz val="8"/>
            <color indexed="81"/>
            <rFont val="Tahoma"/>
            <family val="2"/>
          </rPr>
          <t>Yesid:</t>
        </r>
        <r>
          <rPr>
            <sz val="8"/>
            <color indexed="81"/>
            <rFont val="Tahoma"/>
            <family val="2"/>
          </rPr>
          <t xml:space="preserve">
02. IMPLEMENTACIÓN DE PROCESOS PRODUCTIVOS LIMPIOS Y MERCADOS VERDES</t>
        </r>
      </text>
    </comment>
    <comment ref="B39" authorId="0">
      <text>
        <r>
          <rPr>
            <b/>
            <sz val="8"/>
            <color indexed="81"/>
            <rFont val="Tahoma"/>
            <family val="2"/>
          </rPr>
          <t>Yesid:</t>
        </r>
        <r>
          <rPr>
            <sz val="8"/>
            <color indexed="81"/>
            <rFont val="Tahoma"/>
            <family val="2"/>
          </rPr>
          <t xml:space="preserve">
En el Plan de Acción 2012-2015, Cardique plantea la ejecución de 6 programas</t>
        </r>
      </text>
    </comment>
    <comment ref="C39"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40" authorId="0">
      <text>
        <r>
          <rPr>
            <b/>
            <sz val="8"/>
            <color indexed="81"/>
            <rFont val="Tahoma"/>
            <family val="2"/>
          </rPr>
          <t>Yesid: ORDENAMIENTO AMBIENTAL Y TERRITORIAL</t>
        </r>
        <r>
          <rPr>
            <sz val="8"/>
            <color indexed="81"/>
            <rFont val="Tahoma"/>
            <family val="2"/>
          </rPr>
          <t xml:space="preserve">
</t>
        </r>
      </text>
    </comment>
    <comment ref="C40" authorId="0">
      <text>
        <r>
          <rPr>
            <b/>
            <sz val="8"/>
            <color indexed="81"/>
            <rFont val="Tahoma"/>
            <family val="2"/>
          </rPr>
          <t xml:space="preserve">Yesid: </t>
        </r>
        <r>
          <rPr>
            <sz val="8"/>
            <color indexed="81"/>
            <rFont val="Tahoma"/>
            <family val="2"/>
          </rPr>
          <t>PLANEACIÓN Y GESTIÓN INTEGRAL DEL RIESGIÓN</t>
        </r>
      </text>
    </comment>
    <comment ref="B43" authorId="0">
      <text>
        <r>
          <rPr>
            <b/>
            <sz val="8"/>
            <color indexed="81"/>
            <rFont val="Tahoma"/>
            <family val="2"/>
          </rPr>
          <t>Yesid: ORDENAMIENTO AMBIENTAL Y TERRITORIAL</t>
        </r>
        <r>
          <rPr>
            <sz val="8"/>
            <color indexed="81"/>
            <rFont val="Tahoma"/>
            <family val="2"/>
          </rPr>
          <t xml:space="preserve">
</t>
        </r>
      </text>
    </comment>
    <comment ref="C43" authorId="0">
      <text>
        <r>
          <rPr>
            <b/>
            <sz val="8"/>
            <color indexed="81"/>
            <rFont val="Tahoma"/>
            <family val="2"/>
          </rPr>
          <t xml:space="preserve">Yesid: </t>
        </r>
        <r>
          <rPr>
            <sz val="8"/>
            <color indexed="81"/>
            <rFont val="Tahoma"/>
            <family val="2"/>
          </rPr>
          <t>PLANEACIÓN Y GESTIÓN INTEGRAL DEL RIESGIÓN</t>
        </r>
      </text>
    </comment>
    <comment ref="B46" authorId="0">
      <text>
        <r>
          <rPr>
            <b/>
            <sz val="8"/>
            <color indexed="81"/>
            <rFont val="Tahoma"/>
            <family val="2"/>
          </rPr>
          <t>Yesid:</t>
        </r>
        <r>
          <rPr>
            <sz val="8"/>
            <color indexed="81"/>
            <rFont val="Tahoma"/>
            <family val="2"/>
          </rPr>
          <t xml:space="preserve">
En el Plan de Acción 2012-2015, Cardique plantea la ejecución de 6 programas</t>
        </r>
      </text>
    </comment>
    <comment ref="C46"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47" authorId="0">
      <text>
        <r>
          <rPr>
            <b/>
            <sz val="8"/>
            <color indexed="81"/>
            <rFont val="Tahoma"/>
            <family val="2"/>
          </rPr>
          <t>Yesid: FORTALECIMIENTO INSTITUCIONAL</t>
        </r>
      </text>
    </comment>
    <comment ref="C47" authorId="0">
      <text>
        <r>
          <rPr>
            <b/>
            <sz val="8"/>
            <color indexed="81"/>
            <rFont val="Tahoma"/>
            <family val="2"/>
          </rPr>
          <t>yesid:</t>
        </r>
        <r>
          <rPr>
            <sz val="8"/>
            <color indexed="81"/>
            <rFont val="Tahoma"/>
            <family val="2"/>
          </rPr>
          <t xml:space="preserve">
LABORATORIO DE CALIDAD AMBIENTAL</t>
        </r>
      </text>
    </comment>
    <comment ref="C48" authorId="0">
      <text>
        <r>
          <rPr>
            <b/>
            <sz val="8"/>
            <color indexed="81"/>
            <rFont val="Tahoma"/>
            <family val="2"/>
          </rPr>
          <t>Yesid: ARTICULACIÓN</t>
        </r>
        <r>
          <rPr>
            <sz val="8"/>
            <color indexed="81"/>
            <rFont val="Tahoma"/>
            <family val="2"/>
          </rPr>
          <t xml:space="preserve"> DEL SINA</t>
        </r>
      </text>
    </comment>
    <comment ref="C49" authorId="0">
      <text>
        <r>
          <rPr>
            <b/>
            <sz val="8"/>
            <color indexed="81"/>
            <rFont val="Tahoma"/>
            <family val="2"/>
          </rPr>
          <t xml:space="preserve">Yesid: </t>
        </r>
        <r>
          <rPr>
            <sz val="8"/>
            <color indexed="81"/>
            <rFont val="Tahoma"/>
            <family val="2"/>
          </rPr>
          <t>DESARROLLO CORPORATIVO</t>
        </r>
      </text>
    </comment>
    <comment ref="B52" authorId="0">
      <text>
        <r>
          <rPr>
            <b/>
            <sz val="8"/>
            <color indexed="81"/>
            <rFont val="Tahoma"/>
            <family val="2"/>
          </rPr>
          <t>Yesid: FORTALECIMIENTO INSTITUCIONAL</t>
        </r>
      </text>
    </comment>
    <comment ref="C52" authorId="0">
      <text>
        <r>
          <rPr>
            <b/>
            <sz val="8"/>
            <color indexed="81"/>
            <rFont val="Tahoma"/>
            <family val="2"/>
          </rPr>
          <t>yesid:</t>
        </r>
        <r>
          <rPr>
            <sz val="8"/>
            <color indexed="81"/>
            <rFont val="Tahoma"/>
            <family val="2"/>
          </rPr>
          <t xml:space="preserve">
LABORATORIO DE CALIDAD AMBIENTAL</t>
        </r>
      </text>
    </comment>
    <comment ref="C53" authorId="0">
      <text>
        <r>
          <rPr>
            <b/>
            <sz val="8"/>
            <color indexed="81"/>
            <rFont val="Tahoma"/>
            <family val="2"/>
          </rPr>
          <t>Yesid: ARTICULACIÓN</t>
        </r>
        <r>
          <rPr>
            <sz val="8"/>
            <color indexed="81"/>
            <rFont val="Tahoma"/>
            <family val="2"/>
          </rPr>
          <t xml:space="preserve"> DEL SINA</t>
        </r>
      </text>
    </comment>
    <comment ref="C54" authorId="0">
      <text>
        <r>
          <rPr>
            <b/>
            <sz val="8"/>
            <color indexed="81"/>
            <rFont val="Tahoma"/>
            <family val="2"/>
          </rPr>
          <t xml:space="preserve">Yesid: </t>
        </r>
        <r>
          <rPr>
            <sz val="8"/>
            <color indexed="81"/>
            <rFont val="Tahoma"/>
            <family val="2"/>
          </rPr>
          <t>DESARROLLO CORPORATIVO</t>
        </r>
      </text>
    </comment>
    <comment ref="B57" authorId="0">
      <text>
        <r>
          <rPr>
            <b/>
            <sz val="8"/>
            <color indexed="81"/>
            <rFont val="Tahoma"/>
            <family val="2"/>
          </rPr>
          <t>Yesid:</t>
        </r>
        <r>
          <rPr>
            <sz val="8"/>
            <color indexed="81"/>
            <rFont val="Tahoma"/>
            <family val="2"/>
          </rPr>
          <t xml:space="preserve">
En el Plan de Acción 2012-2015, Cardique plantea la ejecución de 6 programas</t>
        </r>
      </text>
    </comment>
    <comment ref="C57"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58" authorId="0">
      <text>
        <r>
          <rPr>
            <b/>
            <sz val="8"/>
            <color indexed="81"/>
            <rFont val="Tahoma"/>
            <family val="2"/>
          </rPr>
          <t xml:space="preserve">Yesid: </t>
        </r>
        <r>
          <rPr>
            <sz val="8"/>
            <color indexed="81"/>
            <rFont val="Tahoma"/>
            <family val="2"/>
          </rPr>
          <t>EDUCACIÓN AMBIENTAL Y PARTICIPACIÓN SOCIAL</t>
        </r>
      </text>
    </comment>
    <comment ref="C58" authorId="0">
      <text>
        <r>
          <rPr>
            <b/>
            <sz val="8"/>
            <color indexed="81"/>
            <rFont val="Tahoma"/>
            <family val="2"/>
          </rPr>
          <t>Yesid: 01. GESTIÓN A PROYECTOS AMBIENTALES</t>
        </r>
      </text>
    </comment>
    <comment ref="C59" authorId="0">
      <text>
        <r>
          <rPr>
            <b/>
            <sz val="8"/>
            <color indexed="81"/>
            <rFont val="Tahoma"/>
            <family val="2"/>
          </rPr>
          <t xml:space="preserve">Yesid: </t>
        </r>
        <r>
          <rPr>
            <sz val="8"/>
            <color indexed="81"/>
            <rFont val="Tahoma"/>
            <family val="2"/>
          </rPr>
          <t xml:space="preserve">CONSTRUCCIÓN DE UNA CULTURA AMBIENTAL </t>
        </r>
      </text>
    </comment>
    <comment ref="B62" authorId="0">
      <text>
        <r>
          <rPr>
            <b/>
            <sz val="8"/>
            <color indexed="81"/>
            <rFont val="Tahoma"/>
            <family val="2"/>
          </rPr>
          <t xml:space="preserve">Yesid: </t>
        </r>
        <r>
          <rPr>
            <sz val="8"/>
            <color indexed="81"/>
            <rFont val="Tahoma"/>
            <family val="2"/>
          </rPr>
          <t>EDUCACIÓN AMBIENTAL Y PARTICIPACIÓN SOCIAL</t>
        </r>
      </text>
    </comment>
    <comment ref="C62" authorId="0">
      <text>
        <r>
          <rPr>
            <b/>
            <sz val="8"/>
            <color indexed="81"/>
            <rFont val="Tahoma"/>
            <family val="2"/>
          </rPr>
          <t>Yesid: 01. GESTIÓN A PROYECTOS AMBIENTALES</t>
        </r>
      </text>
    </comment>
    <comment ref="C63" authorId="0">
      <text>
        <r>
          <rPr>
            <b/>
            <sz val="8"/>
            <color indexed="81"/>
            <rFont val="Tahoma"/>
            <family val="2"/>
          </rPr>
          <t xml:space="preserve">Yesid: </t>
        </r>
        <r>
          <rPr>
            <sz val="8"/>
            <color indexed="81"/>
            <rFont val="Tahoma"/>
            <family val="2"/>
          </rPr>
          <t xml:space="preserve">CONSTRUCCIÓN DE UNA CULTURA AMBIENTAL </t>
        </r>
      </text>
    </comment>
  </commentList>
</comments>
</file>

<file path=xl/sharedStrings.xml><?xml version="1.0" encoding="utf-8"?>
<sst xmlns="http://schemas.openxmlformats.org/spreadsheetml/2006/main" count="926" uniqueCount="410">
  <si>
    <t xml:space="preserve"> (2A) INDICADORES</t>
  </si>
  <si>
    <t>Realización de seguimiento a los Permisos de Aprovechamiento Forestal (PAF)</t>
  </si>
  <si>
    <t>Número de hectáreas con PAF con seguimiento</t>
  </si>
  <si>
    <t>Informe de compatibilidad para SEGUIMIENTO financiero PAT 30 06 09 ok.xls</t>
  </si>
  <si>
    <t>Ejecutar el 05/09/2009 23:49</t>
  </si>
  <si>
    <t>Las siguientes características de este libro no son compatibles con versiones anteriores de Excel. Estas características podrían perderse o degradarse si guarda el libro con un formato de archivo anterior.</t>
  </si>
  <si>
    <t>Pérdida menor de fidelidad</t>
  </si>
  <si>
    <t>Nº de apariciones</t>
  </si>
  <si>
    <t>Algunas celdas o estilos de este libro contienen un formato no admitido en el formato de archivo seleccionado. Estos formatos se convertirán al formato más cercano disponible.</t>
  </si>
  <si>
    <t xml:space="preserve">Aportes a ASOCAR’s, conforme a sus estatutos y establecer convenios en virtud de lo establecido en el literal c del articulo 27 de la ley 99 de 1993. </t>
  </si>
  <si>
    <r>
      <t>02. C</t>
    </r>
    <r>
      <rPr>
        <sz val="12"/>
        <rFont val="Arial"/>
        <family val="2"/>
      </rPr>
      <t>ONSTRUCCIÓN DE UNA CULTURA AMBIENTAL DESDE LAS ESCUELAS Y LA CUMINIDAD EN GENERAL Y SU ENTORNO.</t>
    </r>
  </si>
  <si>
    <t>Promoción y celebración de eventos y conmemoración de fechas del calendario ambiental.</t>
  </si>
  <si>
    <t xml:space="preserve">Número </t>
  </si>
  <si>
    <t>Número</t>
  </si>
  <si>
    <t>Porcentaje</t>
  </si>
  <si>
    <t>(17) OBSERVACIONES</t>
  </si>
  <si>
    <t>(11) META FINANCIERA ANUAL ($)</t>
  </si>
  <si>
    <t>(3) META FISICA ANUAL (Según unidad de medida)</t>
  </si>
  <si>
    <t>(4) AVANCE DE LA META FISICA  (Según unidad de medida y Periodo Evaluado)</t>
  </si>
  <si>
    <t xml:space="preserve">(5) PORCENTAJE DE AVANCE FISICO % (Periodo Evaluado) ((4/3)*100)
</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</si>
  <si>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</si>
  <si>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</si>
  <si>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</si>
  <si>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</si>
  <si>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</si>
  <si>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</si>
  <si>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01. MANEJO DE RESIDUOS URBANOS</t>
  </si>
  <si>
    <t>Vehículos adquiridos</t>
  </si>
  <si>
    <t>ACCIONES OPERATIVAS</t>
  </si>
  <si>
    <t>(2) UNIDAD DE MEDIDA</t>
  </si>
  <si>
    <t>Numero</t>
  </si>
  <si>
    <t xml:space="preserve">META FINANCIERA PLAN DE ACCION </t>
  </si>
  <si>
    <t>(14) META FINANCIERA DEL PERIODO ($)</t>
  </si>
  <si>
    <t>Hectáreas</t>
  </si>
  <si>
    <t>Realización de mantenimiento preventivo, correctivo y calibracion de equipos</t>
  </si>
  <si>
    <t>Incorporación de los componentes de investigación, ciencia y tecnología en las instituciones educativas, mediante la implementación del proyecto Ondas Ambientales en convenio con Colciencias</t>
  </si>
  <si>
    <t>(6) PORCENTAJE DE AVANCE PROCESO DE GESTION DE LA META FISICA (aplica unicamente para el informe del primer sem.)</t>
  </si>
  <si>
    <t>01. ADMINISTRACIÓN Y MANEJO DEL RECURSO HÍDRICO</t>
  </si>
  <si>
    <t>01. AGUAS SUPERFICIALES CONTINENTALES.</t>
  </si>
  <si>
    <t>Realización de trabajos manuales y/o mecánicos para limpieza, mantenimiento y restauración hidrodinámica de ciénagas, canales pluviales y cauces de arroyo de la jurisdicción  (ley 99 de 1993, Art. 31, numeral 19)</t>
  </si>
  <si>
    <t>Cuerpos de agua y/o cauces intervenidos</t>
  </si>
  <si>
    <t>COMPORTAMIENTO META FISICA PLAN DE ACCION</t>
  </si>
  <si>
    <t>Areas revegetalizadas con Mangle</t>
  </si>
  <si>
    <t>Seguimiento realizado</t>
  </si>
  <si>
    <t>Restauración realizada</t>
  </si>
  <si>
    <t>02. ADMINISTRACIÓN Y MANEJO DE LA BIODIVERSIDAD</t>
  </si>
  <si>
    <t>01.  USO Y MANEJO DE BOSQUES</t>
  </si>
  <si>
    <t>02. USO Y MANEJO DE FAUNA SILVESTRE.</t>
  </si>
  <si>
    <t xml:space="preserve">Total avance porcentual </t>
  </si>
  <si>
    <t>0.3. GESTIÓN AMBIENTAL PARA EL DESARROLLO DE LOS ENTES TERRITORIALES</t>
  </si>
  <si>
    <t xml:space="preserve">Programa desarrollado </t>
  </si>
  <si>
    <t>Municpios beneficiados</t>
  </si>
  <si>
    <t>02. IMPLEMENTACIÓN DE PROCESOS PRODUCTIVOS LIMPIOS Y MERCADOS VERDES</t>
  </si>
  <si>
    <t>0.4. ORDENAMIENTO AMBIENTAL Y TERRITORIAL</t>
  </si>
  <si>
    <t>01. PLANEACION Y GESTION INTEGRAL DEL RIESGO</t>
  </si>
  <si>
    <t>Fases</t>
  </si>
  <si>
    <t>Programa implementado</t>
  </si>
  <si>
    <t>01. LABORATORIO DE CALIDAD AMBIENTAL</t>
  </si>
  <si>
    <t>02. ARTICULACIÓN DEL SINA.</t>
  </si>
  <si>
    <t>03. DESARROLLO CORPORATIVO</t>
  </si>
  <si>
    <t>0.5. FORTALECIMIENTO INSTITUCIONAL</t>
  </si>
  <si>
    <t>Adquisición de insumos y materiales para funcionamiento del laboratorio.</t>
  </si>
  <si>
    <t>Adquisiciones</t>
  </si>
  <si>
    <t>Mantenimientos realizados</t>
  </si>
  <si>
    <t>Parámetros acreditados</t>
  </si>
  <si>
    <t>Participación en pruebas interlaboratorios para evaluar capacidad técnica.</t>
  </si>
  <si>
    <t>Participación realizada</t>
  </si>
  <si>
    <t>Apoyo a Asocars en las acciones para el mejoramiento de la cooperación horizontal</t>
  </si>
  <si>
    <t>Total avance porcentual</t>
  </si>
  <si>
    <t>Plan elaborado</t>
  </si>
  <si>
    <t>Divulgaciones realizadas</t>
  </si>
  <si>
    <t>Entrenamiento realizado</t>
  </si>
  <si>
    <t>Actualización y soporte de licencias de Arc Gis del SIG - Cardique</t>
  </si>
  <si>
    <t>Actualizaciones realizadas</t>
  </si>
  <si>
    <t>Municipios atendidos</t>
  </si>
  <si>
    <t>Elaboración, desarrollo y seguimiento del Plan Institucional de Capacitación anual para los funcionarios de la Corporación</t>
  </si>
  <si>
    <t>0.6. EDUCACION AMBIENTAL  Y PARTICIPACIÓN SOCIAL</t>
  </si>
  <si>
    <t xml:space="preserve">Asesoría y seguimiento de los Planes de Educación Ambiental  Municipal y acompañamiento a los Comités Técnicos Interinstitucionales  de Educación Ambiental Municipal. </t>
  </si>
  <si>
    <t>CIDEA funcionando                                     Planes Asesorados</t>
  </si>
  <si>
    <t>Eventos realizados</t>
  </si>
  <si>
    <r>
      <t>01. GESTIÓN A PROYECTOS AMBIENTALES</t>
    </r>
    <r>
      <rPr>
        <sz val="12"/>
        <rFont val="Arial"/>
        <family val="2"/>
      </rPr>
      <t>.</t>
    </r>
  </si>
  <si>
    <t>Programa desarrollado</t>
  </si>
  <si>
    <t>Municipios beneficiados</t>
  </si>
  <si>
    <t>PRAE implementados</t>
  </si>
  <si>
    <t>Cursos Realizados</t>
  </si>
  <si>
    <t>Diseño, Formulación, Ejecución y Seguimiento de un (1) programa de Educación ambiental en la zona insular de la jurisdicción.</t>
  </si>
  <si>
    <t>Programa Diseñado, formulado, ejecutado y con seguimiento</t>
  </si>
  <si>
    <t>Proyectos ondas apoyados y con seguimiento</t>
  </si>
  <si>
    <t>CORPORACIÓN AUTÓNOMA REGIONAL DEL CANAL DEL DIQUE - CARDIQUE</t>
  </si>
  <si>
    <t>SUBDIRECCIÓN DE PLANEACIÓN</t>
  </si>
  <si>
    <t xml:space="preserve">Programas </t>
  </si>
  <si>
    <t>Proyectos</t>
  </si>
  <si>
    <t>Ponderación por proyecto</t>
  </si>
  <si>
    <t>Porcentaje sin ponderación</t>
  </si>
  <si>
    <t>Porcentaje con ponderación</t>
  </si>
  <si>
    <t>Programa 1</t>
  </si>
  <si>
    <t>Proyecto 1</t>
  </si>
  <si>
    <t>Proyecto 2</t>
  </si>
  <si>
    <t>Proyecto 3</t>
  </si>
  <si>
    <t>Proyecto 4</t>
  </si>
  <si>
    <t>Total</t>
  </si>
  <si>
    <t>Porcentaje sin Ponderación</t>
  </si>
  <si>
    <t>Porcentaje con Ponderación</t>
  </si>
  <si>
    <t>Programa 2</t>
  </si>
  <si>
    <t>Programa 3</t>
  </si>
  <si>
    <t>Programa 4</t>
  </si>
  <si>
    <t>Programa 5</t>
  </si>
  <si>
    <t>Programa 6</t>
  </si>
  <si>
    <t xml:space="preserve">Tabla Resumen Evaluación Plan de Acción % Físico y Financiero por  Proyectos </t>
  </si>
  <si>
    <t>PROGRAMA 1: ADMINISTRACIÓN Y MANEJO DEL RECURSO HÍDRICO</t>
  </si>
  <si>
    <t>PROYECTOS</t>
  </si>
  <si>
    <t>% FÍSICO ANUAL</t>
  </si>
  <si>
    <t>% FÍSICO PERIODO</t>
  </si>
  <si>
    <t>% FINANCIERO ANUAL</t>
  </si>
  <si>
    <r>
      <t>% FINANCIERO PERIODO</t>
    </r>
    <r>
      <rPr>
        <sz val="8"/>
        <rFont val="Arial"/>
        <family val="2"/>
      </rPr>
      <t xml:space="preserve"> </t>
    </r>
  </si>
  <si>
    <t>Aguas Superficiales Continentales</t>
  </si>
  <si>
    <t>Recuperación y Conservación del Parque Natural Distrital Ciénaga de la Virgen</t>
  </si>
  <si>
    <t>Aguas Subterráneas</t>
  </si>
  <si>
    <t>Aguas Marino-Costera</t>
  </si>
  <si>
    <t>PROGRAMA 2: ADMINISTRACIÓN Y MANEJO DE LA BIODIVERSIDAD</t>
  </si>
  <si>
    <t>Uso y Manejo de Bosques</t>
  </si>
  <si>
    <t>Uso y Manejo de la Fauna Silvestre</t>
  </si>
  <si>
    <t>PROGRAMA 3: GESTIÓN AMBIENTAL PARA EL DESARROLLO DE LOS ENTES TERRITORIALES</t>
  </si>
  <si>
    <t>Manejo de Residuos Urbanos</t>
  </si>
  <si>
    <t>Implementación de Procesos Productivos y Mercados Verdes</t>
  </si>
  <si>
    <t>PROGRAMA 4: ORDENAMIENTO AMBIENTAL Y TERRITORIAL</t>
  </si>
  <si>
    <t>Planeación y Gestión Integral del Riesgo</t>
  </si>
  <si>
    <t>PROGRAMA 5: FORTALECIMIENTO INSTITUCIONAL</t>
  </si>
  <si>
    <t>Laboratorio de Calidad Ambiental</t>
  </si>
  <si>
    <t>Articulación del SINA</t>
  </si>
  <si>
    <t>Desarrollo Corporativo</t>
  </si>
  <si>
    <t>PROGRAMA 6: EDUCACION AMBIENTAL Y PARTICIPACIÓN  SOCIAL</t>
  </si>
  <si>
    <t>Gestión Proyectos Ambientales</t>
  </si>
  <si>
    <t>Construcción de una Cultura Ambiental</t>
  </si>
  <si>
    <t xml:space="preserve">Ponderó: Yesid Correa Romero - Profesional Especializado </t>
  </si>
  <si>
    <t xml:space="preserve">Tabla Resumen Evaluación Plan de Acción % Físico y Financiero por  Programas </t>
  </si>
  <si>
    <t>PROGRAMA</t>
  </si>
  <si>
    <t>ADMINISTRACIÓN Y MANEJO DEL RECURSO HÍDRICO</t>
  </si>
  <si>
    <t>ADMINISTRACIÓN Y MANEJO DE LA BIODIVERSIDAD</t>
  </si>
  <si>
    <t>GESTIÓN AMBIENTAL PARA EL DESARROLLO DE LOS ENTES TERRITORIALES</t>
  </si>
  <si>
    <t>ORDENAMIENTO AMBIENTAL Y TERRITORIAL</t>
  </si>
  <si>
    <t>FORTALECIMIENTO INSTITUCIONAL</t>
  </si>
  <si>
    <t>EDUCACION AMBIENTAL Y PARTICIPACIÓN  SOCIAL</t>
  </si>
  <si>
    <t>Total promedio</t>
  </si>
  <si>
    <t>Divulgación realizada</t>
  </si>
  <si>
    <t>(10) Adición presupuestal (modificación)</t>
  </si>
  <si>
    <r>
      <t xml:space="preserve">Desarrollar un (1) programa anual de Educación ambiental para la conservación del recurso agua - Promoción de los Clubes Defensores del Agua
</t>
    </r>
    <r>
      <rPr>
        <sz val="14"/>
        <color indexed="10"/>
        <rFont val="Arial"/>
        <family val="2"/>
      </rPr>
      <t>Se cuenta con Clubes Defensores del Agua</t>
    </r>
    <r>
      <rPr>
        <sz val="14"/>
        <color indexed="10"/>
        <rFont val="Arial"/>
        <family val="2"/>
      </rPr>
      <t xml:space="preserve"> en los 20 municipios de la jurisdicción de Cardique</t>
    </r>
  </si>
  <si>
    <t>Valor actual</t>
  </si>
  <si>
    <t xml:space="preserve">$ 32.331.905. 618,54  </t>
  </si>
  <si>
    <t>Porcentaje ejecución</t>
  </si>
  <si>
    <t>Manglar</t>
  </si>
  <si>
    <t xml:space="preserve">CORPORACIÓN AUTÓNOMA REGIONAL DEL CANAL DEL DIQUE - CARDIQUE
MATRIZ DE SEGUIMIENTO DEL PLAN DE ACCIÓN INSTITUCIONAL - PAI 2016 - 2019 (AVANCE EN LAS METAS FÍSICAS Y FINANCIERAS) </t>
  </si>
  <si>
    <t>AVANCE PLAN DE ACCIÓN INSTITUCIONAL 2016 - 2019 METAS FISICAS Y FINANCIERAS POR PROYECTOS Y PROGRAMAS</t>
  </si>
  <si>
    <r>
      <t xml:space="preserve">(1)
PROGRAMAS - PROYECTOS  DEL PAI 2016 - 2019
(inserte filas cuando sea necesario)
</t>
    </r>
    <r>
      <rPr>
        <b/>
        <sz val="10"/>
        <color indexed="10"/>
        <rFont val="Arial Narrow"/>
        <family val="2"/>
      </rPr>
      <t/>
    </r>
  </si>
  <si>
    <t>Reservorios intervenidos</t>
  </si>
  <si>
    <t>Reestablecimiento de interconexión de cienagas de la jurisdicción de Cardique</t>
  </si>
  <si>
    <r>
      <t xml:space="preserve"> Interconexión realizado. </t>
    </r>
    <r>
      <rPr>
        <sz val="14"/>
        <color indexed="10"/>
        <rFont val="Arial Narrow"/>
        <family val="2"/>
      </rPr>
      <t/>
    </r>
  </si>
  <si>
    <t xml:space="preserve">"Porcentaje de áreas de ecosistemas en restauración, rehabilitación y reforestación". IMG- MADS Art 6 C6 Res 0677/27/04/16  </t>
  </si>
  <si>
    <t>Fondo creado</t>
  </si>
  <si>
    <t>Toma de muestras y/o análisis para seguimiento y monitoreo a estaciones y/o cuerpos de agua de la jurisdicción (continentales, subterráneos y marinos)</t>
  </si>
  <si>
    <t>Muestras analizadas</t>
  </si>
  <si>
    <r>
      <t xml:space="preserve">Realización de trabajos manuales y/o mecánicos para limpieza, mantenimiento y restauración hidrodinámica de </t>
    </r>
    <r>
      <rPr>
        <b/>
        <sz val="14"/>
        <rFont val="Arial Narrow"/>
        <family val="2"/>
      </rPr>
      <t>reservorios</t>
    </r>
    <r>
      <rPr>
        <sz val="14"/>
        <rFont val="Arial Narrow"/>
        <family val="2"/>
      </rPr>
      <t xml:space="preserve"> de la jurisdicción  (ley 99 de 1993, Art. 31, numeral 19)</t>
    </r>
  </si>
  <si>
    <t>Direción General…</t>
  </si>
  <si>
    <r>
      <t xml:space="preserve">Dra Mady - </t>
    </r>
    <r>
      <rPr>
        <sz val="10"/>
        <color rgb="FFFF0000"/>
        <rFont val="Arial Narrow"/>
        <family val="2"/>
      </rPr>
      <t>Ing Gustavo</t>
    </r>
  </si>
  <si>
    <t>Ejecución de obras para al mejoramiento hidráulico y el saneamiento ambiental de los arroyos y canales que vierten hacia la Ciénaga de la Virgen; Los arroyos y canales a intervenir serán los siguientes: Arroyo Ternera, Arroyo Limón, Arroyo La Tabla, Arroyo Tabacal, Arroyo Mesa, Arroyo Hormiga, Arroyo Matagente, Arroyo Calicanto, Arroyo Isla De León, Canal Playa Blanca, Canal Simón Bolívar, Canal Barcelona, Canal San Pablo, Canal Maria Auxiliadora, Canal Maravilla, Canal Magdalena, Canal Once De Nov, Canal Las Flores, , Canal Ricaurte, Canal Chapundúm, Canal Fredonia, Canal Amador y Cortez, Canal Líbano, Canal Salín Bechara, San Martín, Pedro Salazar, La Esperanza, San Francisco, Puerto de Pescadores, Cordialidad, Canal Calicanto, Calicanto Nuevo, San Pedro, Canal Urdaneta, Ciudad Sevilla, Canal Sector Guarapero, Chiquinquirá, Calicanto Viejo, Villa Rosita, Jorge Eliécer Gaitán, Bolívar, La Villa, Foco Rojo, Líbano - Acapulco, Tabú, Gaviotas 1, Bomba Del Tigre, Chepa Sección 1, Chepa Sección 11, Arroyo Chiamaría, Arroyo Flor Del Campo y Descole Canales Ciénaga de la Virgen. Ley 981 de 2005, el literal b) del artículo 21 de la Ley 105 de 1993, modificado parcialmente por la Ley 787 de 2002, Resolución N° 003286 de 2005 del Ministerio de Transorte, Resolución N° 1710 del 15 de noviembre de 2005 del MADS;  acuerdo 009 de 2006 Consejo Directivo de Cardique, ejecución PMA y proyectos del POMCA Ciénaga de la Virgen (Resolución de Cardique No. 0768 de fecha 20 de septiembre de 2005)</t>
  </si>
  <si>
    <t>Mejoramiento hidráulico dearroyos,  canales y/o descoles que vierten a la Ciénaga de la Virgen.</t>
  </si>
  <si>
    <t>Interventorías de proyectos, obras o actividades</t>
  </si>
  <si>
    <t xml:space="preserve"> Interventorías realizadas</t>
  </si>
  <si>
    <t>Apoyo a proyectos socio productivos</t>
  </si>
  <si>
    <t>Proyectos socioproductivos apoyados</t>
  </si>
  <si>
    <t>Identificación, vulnerabilidad y reglamentación realizada</t>
  </si>
  <si>
    <t>Reglamentación realizada</t>
  </si>
  <si>
    <t>Localización geográfica (inventario de puntos de agua) y determinación para manejo y uso de los pozos subterráneos del municipio de El Carmen de Bolívar en diez de corregimientos priorizados (2016), municipio de Zambrano y sus corregimientos (2017), municipio de Córdoba Tetón (2018) y Soplaviento (2019)</t>
  </si>
  <si>
    <t>Localización y determinación realizada</t>
  </si>
  <si>
    <r>
      <t xml:space="preserve">Formulación del Plan de Ordenamiento y Manejo Integrado de la Unidad Ambiental Costera - POMIUAC-RIO MAGDALENA.(Decreto 1120-2013) Fases: 1. Preparación o Aprestamiento (Ecoversa). 2. Caracterización y Diagnostico. 3. Prospectiva y Zonificación Ambiental (Invemar). </t>
    </r>
    <r>
      <rPr>
        <b/>
        <sz val="14"/>
        <color indexed="8"/>
        <rFont val="Arial Narrow"/>
        <family val="2"/>
      </rPr>
      <t>4. 2017 Formulación y Adopción. 5. 2018 Implementación o Ejecución. 6. 2019 Seguimiento y Evaluación.</t>
    </r>
  </si>
  <si>
    <t xml:space="preserve">Fases Ejecutadas 4, 5 y 6. </t>
  </si>
  <si>
    <t>Alimentación base de datos Zona Insular (2016), Levantamiento de la línea base de los humedales insulares (2017), Estructura de seguimiento insular para el ejercicio de autoridad ambiental (2018), evaluación y seguimiento (2019)  en cumplimiento y seguimiento de obligaciones de la sentencia del Consejo de Estado y Tribunal Administrativo de Cundinamarca</t>
  </si>
  <si>
    <t>Fase de la estructura del seguimiento insular consolidada</t>
  </si>
  <si>
    <t xml:space="preserve">Adopción del Plan de Manejo y del Modelo de Desarrollo Sostenible del Área Marina Protegida </t>
  </si>
  <si>
    <t>Plan y Modelo Adoptado</t>
  </si>
  <si>
    <r>
      <t xml:space="preserve">Formulación del Plan de Ordenamiento y Manejo Integrado de la Unidad Ambiental Costera - POMIUAC-ESTUARINA DEL RIO SINU Y EL GOLFO DE MORROSQUILLO.(Decreto 1120-2013) Fases: 1. Preparación o Aprestamiento (Ecoversa). 2.A. Area Marina Protegida (vía sentencia: Segunda Instancia del Consejo de Estado; Primera Instancia Tribunal Administrativo de Cundinamarca).                                                                                                          </t>
    </r>
    <r>
      <rPr>
        <b/>
        <sz val="14"/>
        <color indexed="8"/>
        <rFont val="Arial Narrow"/>
        <family val="2"/>
      </rPr>
      <t>2.B. POMIUAC. Caracterización  y Diagnostico. 3. Prospectiva y Zonificación Ambiental</t>
    </r>
    <r>
      <rPr>
        <sz val="14"/>
        <color indexed="8"/>
        <rFont val="Arial Narrow"/>
        <family val="2"/>
      </rPr>
      <t xml:space="preserve">. </t>
    </r>
    <r>
      <rPr>
        <b/>
        <sz val="14"/>
        <color indexed="8"/>
        <rFont val="Arial Narrow"/>
        <family val="2"/>
      </rPr>
      <t>4. Formulación y Adopción (*) Consulta Previa. 5. Implementación o Ejecución. 6. Seguimiento y Evaluación.</t>
    </r>
  </si>
  <si>
    <t>Fases Ejecutadas 2.B, 3, 4, 5 y 6</t>
  </si>
  <si>
    <r>
      <t>Aportar información a los entes territoriales información sobre</t>
    </r>
    <r>
      <rPr>
        <sz val="14"/>
        <color indexed="10"/>
        <rFont val="Arial Narrow"/>
        <family val="2"/>
      </rPr>
      <t xml:space="preserve"> </t>
    </r>
    <r>
      <rPr>
        <sz val="14"/>
        <color indexed="8"/>
        <rFont val="Arial Narrow"/>
        <family val="2"/>
      </rPr>
      <t>riesgo natuarles con énfasis en  fenómenos marino costero ( erosión, geotenia, diapirismo y ascenso del nivel del mar) para su incorporación en los Planes de Ordenamiento Territorial(POT)</t>
    </r>
    <r>
      <rPr>
        <sz val="14"/>
        <rFont val="Arial Narrow"/>
        <family val="2"/>
      </rPr>
      <t>.</t>
    </r>
  </si>
  <si>
    <t xml:space="preserve">"Implementación de acciones en Manejo Integrado de Zonas Costeras" IMG - MADS. </t>
  </si>
  <si>
    <t>Ing Gustavo</t>
  </si>
  <si>
    <t>Dirección general</t>
  </si>
  <si>
    <t>Restauración de coberturas de manglar en areas priorizadas con vocación para establecer este tipo de cobertura.</t>
  </si>
  <si>
    <t>Apoyo en el establecimiento de viveros regionales comunitarios</t>
  </si>
  <si>
    <t>Plantulas producidas entregadas.</t>
  </si>
  <si>
    <t xml:space="preserve">Implementación y seguimiento del “pacto intersectorial por la madera legal en Colombia” en la jurisdicción </t>
  </si>
  <si>
    <t>Implementación realizada</t>
  </si>
  <si>
    <t>Diagnóstico y caracterización de áreas de reserva para fortalecer el Sistema Local de Áreas Protegidas (SILAP), Sistema Departamental de Áreas Protegidas (SIDAP), Sistema Regional de Áreas Protegidas (SIRAP) - CARIBE -  Sistema Nacional de Áreas Protegidas(SINAP)</t>
  </si>
  <si>
    <t>Diagnóstico y caracterización realizada</t>
  </si>
  <si>
    <t xml:space="preserve">Areas susceptibles de protección, restauración y/o conservación. </t>
  </si>
  <si>
    <t>Porcentaje de áreas protegidas con planes de manejo en ejecuciónIMG - MADS</t>
  </si>
  <si>
    <t>"Porcentaje de la superficie de áreas protegidas regionales declaradas, homologadas o recategorizadas, inscritas en el RUNAP "</t>
  </si>
  <si>
    <r>
      <t xml:space="preserve">Formulación del </t>
    </r>
    <r>
      <rPr>
        <sz val="14"/>
        <rFont val="Arial Narrow"/>
        <family val="2"/>
      </rPr>
      <t xml:space="preserve">Plan de Ordenación Forestal de la jurisdicción. Fase I: Inventario (2016) y Diagnostico (2017). Fase II Zonificación y formulación del plan de manejo (2018). </t>
    </r>
  </si>
  <si>
    <t xml:space="preserve">Porcentaje de avance en la formulación del Plan de Ordenación Forestal IMG - MADS </t>
  </si>
  <si>
    <t>Etapas</t>
  </si>
  <si>
    <t>Revisión -  Ajuste Realizado</t>
  </si>
  <si>
    <t>Formulación del Plan de Manejo Ambiental de las áreas de manglar  zonificadas.</t>
  </si>
  <si>
    <t xml:space="preserve">Areas Con PMA. </t>
  </si>
  <si>
    <t>Proyecto Ban CO2 -  PNUD  fases: Formulación, Implementación y Seguimiento</t>
  </si>
  <si>
    <t>Proyecto formulados.</t>
  </si>
  <si>
    <t>Tres áreas para intervenir</t>
  </si>
  <si>
    <t xml:space="preserve"> (7)  META FISICA PERIODO (Según unidad de medida) "2016 -2019"</t>
  </si>
  <si>
    <t>Actualización e implementación del plan de conservación del  Manatí. Etapa I: Actaualización etapa II: Implementación, monitoreo y seguimiento del Plan de Manejo.</t>
  </si>
  <si>
    <t xml:space="preserve">Revisión y Actualizacion Realizadas </t>
  </si>
  <si>
    <t xml:space="preserve">Recuperación de hábitat para la conservación del Manatí en los ecosistema de la jurisdicción </t>
  </si>
  <si>
    <t>Rcuperación realizada</t>
  </si>
  <si>
    <t>Porcentaje de especies amenazadas con medidas de conservación y manejo en ejecuciónIMG - MADS</t>
  </si>
  <si>
    <t>Campañas de prevención, control y manejo de especies invasoras (Pez León y Caracol Gigante).</t>
  </si>
  <si>
    <t>Porcentaje de especies invasoras con medidas de manejo en ejecuciónIMG - MADS</t>
  </si>
  <si>
    <t>Zonificación e inventario de especies de fauna vulnerables al tráfico ilegal.</t>
  </si>
  <si>
    <t xml:space="preserve">Inventario, Diagnostico y Zonificación </t>
  </si>
  <si>
    <t>Valoración económica de los bienes y servicios ambientales (Atractivos turísticos de la jurisdicción (Oceanario  - 2017), (Aviario Nacional - 2018) y  (Artesanías de San Jacinto - 2019)</t>
  </si>
  <si>
    <t>Valoración realizada</t>
  </si>
  <si>
    <r>
      <t>Fortalecimiento de las alianzas (Acuerdos Voluntario ) para la valoración y manejo de la fauna silvestre Post decomiso (Vivarium del Caribe, Fuerzas Armadas- BAFIM Malagana,  Fundación Omacha, Aviario Nacional de Colombia, Ceiner y Jardín Botánico "Guillermo Piñerez"</t>
    </r>
    <r>
      <rPr>
        <sz val="14"/>
        <rFont val="Arial Narrow"/>
        <family val="2"/>
      </rPr>
      <t>).</t>
    </r>
  </si>
  <si>
    <t>Acuerdos, Convenios firmados</t>
  </si>
  <si>
    <t>Campaña de prevención, control y manejo a especies susceptibles de trafico ilegal.</t>
  </si>
  <si>
    <t>Cantidad de campañas</t>
  </si>
  <si>
    <t>Identificación y zonificación de especies faunísticas silvestres amenazadas del bosque seco tropical en la jurisdicción (Anfibios - 2016, Reptiles 2017, Aves 2018 y Mamiferos 2019)</t>
  </si>
  <si>
    <t>Zonificación y listado de especies</t>
  </si>
  <si>
    <t>Restauración y repoblamiento con especies ícticas nativas</t>
  </si>
  <si>
    <t xml:space="preserve">Asesoría a entes territoriales en la normatividad ambiental aplicable a la gestión integral de residuos sólidos, implementación de los PGIRS y adopción e implementación del comparendo ambiental. (Ley 1259 de 2008 y Decretos único 1076 y 1077 de 2015). </t>
  </si>
  <si>
    <t>Asesorías realizadas</t>
  </si>
  <si>
    <t>Formulación e implementación de proyectos de fomento de la investigación, desarrollo y aplicación de alternativas de tratamiento, aprovechamiento y disposición final de residuos sólidos. (Política GIRS de 1997).</t>
  </si>
  <si>
    <t>Elaboración y divulgación de material didáctico para la realización de campañas de sensibilización y capacitación a organizaciones comunitarias sobre GIRS. (Políticas y Decretos reglamentarios)</t>
  </si>
  <si>
    <t>Campañas de sensibilización y Fomento del aprovechamiento de los residuos sólidos en los municipios de la jurisdicción. (Foro regional, celebración día del de reciclaje, capacitaciones, jornadas de limpieza).</t>
  </si>
  <si>
    <t>Fomento de alternativas de aprovechamiento y disposición final de residuos a nivel regional.</t>
  </si>
  <si>
    <t>Asistencia brindada</t>
  </si>
  <si>
    <t>Seguimiento a las metas de aprovechamiento establecidas en los PGIRS de los municipios de la jurisdicción</t>
  </si>
  <si>
    <t>"Porcentaje de Planes de Gestión Integral de Residuos Sólidos (PGIRS) con seguimiento a metas de aprovechamiento". IMG - MADS</t>
  </si>
  <si>
    <t xml:space="preserve">Seguimiento a los Planes de Saneamiento y Manejo de Vertimientos - PSMV- del distrito de Cartagena y los 20 municpios de la juriicción. </t>
  </si>
  <si>
    <t>"Porcentaje de Planes de Saneamieno  y Manejo de Vertimiento PSMV con seguimiento"</t>
  </si>
  <si>
    <t>Realización mediciones de ruido ambiental en sectores o fuentes generadoras permanentes de contaminación sonora en los Municipios de Arjona, El Carmen de Bolívar, Turbaco, Turbana, Santa Rosa, San Juan Nepomuceno y Distrito de Cartagena en los Corregimientos de Tierra Bomba, La Boquilla, Pasacaballos y Bayunca. (Resolución 627 de 2006).</t>
  </si>
  <si>
    <t>Mediciones realizadas</t>
  </si>
  <si>
    <t xml:space="preserve">Realización de operativos de control y seguimiento en la jurisdicción de Cardique a las emisiones por fuentes móviles con empresas que cuenten con equipos y personal idóneo y capacitado técnicamente. La empresa debe estar certificada por el IDEAM. </t>
  </si>
  <si>
    <t>Operativos realizados/operativos año planeados</t>
  </si>
  <si>
    <t>Realización  de mediciones de calidad de aire del contaminante PM10 (partículas menores de 10 micras) en los municipios de Arjona, El Carmen de Bolívar, Turbaco y distrito de Cartagena - corregimiento de Pasacaballos. (Resolución 610 de 2007).</t>
  </si>
  <si>
    <t>Monitoreos Realizados</t>
  </si>
  <si>
    <r>
      <t xml:space="preserve">Instalación de </t>
    </r>
    <r>
      <rPr>
        <b/>
        <sz val="14"/>
        <color indexed="8"/>
        <rFont val="Arial Narrow"/>
        <family val="2"/>
      </rPr>
      <t>una</t>
    </r>
    <r>
      <rPr>
        <sz val="14"/>
        <color indexed="8"/>
        <rFont val="Arial Narrow"/>
        <family val="2"/>
      </rPr>
      <t xml:space="preserve"> red de calidad de aire en el sitio priorizado de la campaña de 2016</t>
    </r>
    <r>
      <rPr>
        <sz val="14"/>
        <rFont val="Arial Narrow"/>
        <family val="2"/>
      </rPr>
      <t xml:space="preserve"> (Resolución 610 de 2007).</t>
    </r>
  </si>
  <si>
    <t>"Porcentaje de redes y estaciones de monitoreo en operación".IMG-MADS</t>
  </si>
  <si>
    <t>Convenio de producción más limpia y seguimiento con tres sectores (estaciones de servicio, empresas del sector prestación de servicios de salud, lavaderos de autos).</t>
  </si>
  <si>
    <t>Porcentaje de sectores con acompañamiento para la reconversión hacia sistemas sostenibles de producciónIMG-MADS</t>
  </si>
  <si>
    <t xml:space="preserve">Implementación del programa de la interiorización de las políticas de consumo y producción sostenible y la Gestión de la Biodiversidad y sus servicios ecosistémicos en las empresas enmarcadas con programas y proyectos de Negocios verdes o biocomercio en el distrito de Cartagena y  municipios de la jurisdicción. </t>
  </si>
  <si>
    <t>Implementación del programa regional de negocios verdes por la autoridad ambientalIMG - MADS</t>
  </si>
  <si>
    <t>Apoyo a la gestion para la creación e implementación de la Ventanilla de Negocios Verdes de la Corporación para el fomento de una producción más limpia.</t>
  </si>
  <si>
    <t xml:space="preserve">Ventanilla creada e implementada. </t>
  </si>
  <si>
    <t>Promoción del uso de equipos de refrigeración que no utilicen sustancias agotadoras de ozono - SAO (Reducción de emisiones de gases de efecto invernadero y huella de carbono PND)</t>
  </si>
  <si>
    <t>Realización de ferias y eventos que promocionen los productos y servicios en el marco de los negocios verdes</t>
  </si>
  <si>
    <t>Ferias y/o eventos realizados</t>
  </si>
  <si>
    <t>Capacitación y sensibilización sobre  residuos peligrosos – Respel y verificación del registro de generador.</t>
  </si>
  <si>
    <t>Personas capacitadas y sensibilizadas sobre Respel y verificado el registro de generador en los municipios</t>
  </si>
  <si>
    <t>Capacitación y sensibilización sobre  residuos de aparatos eléctricos y electrónicos  (RAEE) y gestión de llantas usadas.</t>
  </si>
  <si>
    <t>Personas capacitadas</t>
  </si>
  <si>
    <t>Definición y determinación de los indicadores de calidad ambiental urbana ICAU de los municipios de la jurisdicción.</t>
  </si>
  <si>
    <t>Definidos y determinados los indicadores de calidad ambierntal Urbana ICAU en los municipios.</t>
  </si>
  <si>
    <t>Desarrollo de un manual para el manejo de especies de la biodiversidad en el marco de los mercados verdes y sus procesos productivos</t>
  </si>
  <si>
    <t>Manual socailizado en empresas</t>
  </si>
  <si>
    <t>Realización de asesoría, asistencia técnica, seguimiento y  talleres de capacitación para funcionarios municipales, concejos municipales, consejos territoriales de planeación, consejos de gestión del riesgo y desastre, gremios, sociedad civil sobre revisión, modificación y ajuste de los POT.</t>
  </si>
  <si>
    <t xml:space="preserve">Talleres realizados. </t>
  </si>
  <si>
    <t>Realización de asesoría, asistencia tecnica y talleres para  la incorporación de la gestión del riesgo en los planes de ordenamiento territorial de la jurisdiccion.</t>
  </si>
  <si>
    <t xml:space="preserve">"Porcentaje de entes territoriales asesorados en la incorporación, planificación y ejecución de acciones relacionadas con cambio climático en el marco de los instrumentos de planificación territorial" IMG - MADS. </t>
  </si>
  <si>
    <t xml:space="preserve">Asesoría y asistencia técnica en la promoción  e implementación de políticas referentes a la planeación, el ordenamiento territorial y ambiental dentro del territorio (Leyes 99 de 1993, 388 de 1997, 1523 de 2012 y  1753 de 2015, decretos únicos 1076  y 1077 de  2015 y reglamentarias en esta materia) </t>
  </si>
  <si>
    <t>"Porcentaje de municipios asesorados o asistidos en la inclusión del componente ambiental en los procesos de planificación y ordenamiento territorial con énfasis en la incorpración de las determinates ambientales para la revisón y ajuste de los POT"IMG -MADS</t>
  </si>
  <si>
    <t>Apoyo a la Formulación de los POMCAS: “Directos al Caribe Sur - Ciénaga de la Virgen” y “Directos al Bajo Magdalena entre Plato y Calamar (Margen Izquierda - M.I.)”.</t>
  </si>
  <si>
    <t xml:space="preserve">"Porcentaje de Avance en la Formulación y/o Ajuste de los Planes de Ordenación y Manejo de Cuencas (POMCAS)." IMG - MADS </t>
  </si>
  <si>
    <t>Apoyo la Formulación de los POMCAS: “La Mojana - Río Cauca (Liderado por Carsucre)” y el “Ajuste del POMCA Canal del Dique (Liderada por CRA).</t>
  </si>
  <si>
    <t>Ordenamiento del recursos hídrico priorizados (dec 3930 de 2010, primera fase)</t>
  </si>
  <si>
    <t>Porcentaje de cuerpos de agua con plan de ordenamiento del recurso hídrico (PORH) adoptados. IMG -MADS</t>
  </si>
  <si>
    <t>Elaboración del POMCA arroyos que vierten al caribe norte</t>
  </si>
  <si>
    <t>Implementación de acciones ambientales priorizadas en los POMCAS: “La Mojana - Río Cauca (Liderado por Carsucre)” y el “Ajuste del POMCA Canal del Dique (Liderada por CRA), “Directos al Caribe Sur - Ciénaga de la Virgen” y “Directos al Bajo Magdalena entre Plato y Calamar (Margen Izquierda - M.I.)”..</t>
  </si>
  <si>
    <t xml:space="preserve">"Porcentaje de Planes de Ordenación y Manejo de Cuencas (POMCAS) en ejecución" IMG - MADS </t>
  </si>
  <si>
    <t>Desarrollo de un programa de uso eficiente del recurso hídrico y adaptación al cambio climático.</t>
  </si>
  <si>
    <t>"Porcentaje de Programas de Uso Eficiente y Ahorro del Agua (PUEAA) con seguimiento "IMG - MADS</t>
  </si>
  <si>
    <t>Acompañamiento, asesoría e implementación de actividades para  la consolidacion de  estrategias que propendan por la mejora de la capacidad de respuesta de los entes territoriales ante  eventos climaticos extremos.</t>
  </si>
  <si>
    <t xml:space="preserve">Entes territoriales beneficiados. </t>
  </si>
  <si>
    <t>Apoyo a la implementación de 4 medidas de adaptación al cambio climático en el Municipio de Santa Catalina de Alejandría, Bolívar, conjuntamente con el Programa Medio Ambiente Colombia PROMAC.</t>
  </si>
  <si>
    <t>Personas benficiadas</t>
  </si>
  <si>
    <t>Desarrollo de un programa de capacitación, prevención, control, mitigación y atención a incendios forestales, ataques de abeja e incidentes con hidrocarburos, material y sustancias peligrosas en el área jurisdicción de Cardique, aunando esfuerzos con el cuerpo de bomberos.</t>
  </si>
  <si>
    <t>Actualización del Plan de Manejo Ambiental de la Ciénaga de la Virgen</t>
  </si>
  <si>
    <t>Actualización realizada</t>
  </si>
  <si>
    <t>Actualización del Plan de Manejo Ambiental de la Ciénaga del Totumo</t>
  </si>
  <si>
    <t>Sistemas alertas tempranas</t>
  </si>
  <si>
    <t>Sistema implementado</t>
  </si>
  <si>
    <t>Seguimiento del Sistema</t>
  </si>
  <si>
    <t xml:space="preserve">Delimitación de Rondas Hídricas, ley 1450 PND. </t>
  </si>
  <si>
    <t>Ronda hídrica delimitada</t>
  </si>
  <si>
    <t xml:space="preserve">Evaluación Regional del Agua. </t>
  </si>
  <si>
    <t>Cuenca con Evaluación Regional del Agua</t>
  </si>
  <si>
    <t>Acreditación del laboratorio ante el IDEAM en la norma ISO 17025:2005</t>
  </si>
  <si>
    <t>Seguimiento a la acreditación del laboratorio ante el IDEAM en la norma ISO 17025:2005</t>
  </si>
  <si>
    <t>Parámetros acreditados y con seguimiento</t>
  </si>
  <si>
    <t>Reposición y modernización de equipos de calidad del laboratorio</t>
  </si>
  <si>
    <t>Actualización del portafolio de servicios del laboratorio</t>
  </si>
  <si>
    <t>Portafolio actualizado</t>
  </si>
  <si>
    <t>Actualización, implementación y puesta en marcha del software del laboratorio</t>
  </si>
  <si>
    <t xml:space="preserve">Software actualizado </t>
  </si>
  <si>
    <t>Fortalecimiento del SINA,  a través de la realización de convenios con otras CAR´s de la región, el EPA, con el Distrito, los municipios de la jurisdicción, otros entes a nivel departamental, Regional y Nacional como el MADS, la academia, Invemar, gremios, ONGs y Asocars.</t>
  </si>
  <si>
    <t>"Porcentaje de actualización y reporte de la información en el SIAC"IMG - MADS</t>
  </si>
  <si>
    <t>Adecuaciones generales de la sede, puestos de trabajo y ampliaciones locativas.</t>
  </si>
  <si>
    <t>Adecuaciones realizadas</t>
  </si>
  <si>
    <t>Reposición y ampliación del parque automotor</t>
  </si>
  <si>
    <t>Mantenimiento y seguimiento al Sistema Integrado de Gestión - SIGES (Sistema de Calidad – MECI – S-SST) para su mejoramiento continuo.</t>
  </si>
  <si>
    <t>Sistema implementado y con seguimiento</t>
  </si>
  <si>
    <t>Rediseño y actaulización de la pagina web institucional acorde a las necesidades y estipulaciones legislativas de transparencia y atención al ciudadano.</t>
  </si>
  <si>
    <t>Rediseño y actualización realizada</t>
  </si>
  <si>
    <t>Elaboración e implementación de un plan estratégico de comunicaciones internas y externas (Diseño, edición y divulgación de Videos institucionales, Folletos y / o flyers. Material de apoyo por temáticas. Campaña interna de comunicación participación y sentido de pertenencias)</t>
  </si>
  <si>
    <t>Estrategias desarrolladas e Implementada</t>
  </si>
  <si>
    <t>Asesoría para comunicación externa en medios escritos, radiales, televisivos   e internet para el fortalecimiento institucional.</t>
  </si>
  <si>
    <t>Diseño, edición y divulgación revista institucional y documentos técnicos</t>
  </si>
  <si>
    <t>Implementación y seguimiento del Plan Institucional de Tecnología e Información – PETI</t>
  </si>
  <si>
    <t>Plan implementado</t>
  </si>
  <si>
    <t xml:space="preserve">Entrenamiento en la generación y manejo de información para las áreas temáticas del sistema de información geográfica. </t>
  </si>
  <si>
    <t>Estructuración cartográfica en formato SIG de la cartografía base y temática existente en los archivos digitales de la Corporación.</t>
  </si>
  <si>
    <t>Estructuración realizadas</t>
  </si>
  <si>
    <t>Adquisicion de Equipos para el area de SIG, con el fin  actualizar e imprimir la Cartografia y Documentacion que se Genera en esta  Dependencia ( Compra de Plotter)</t>
  </si>
  <si>
    <t>Equipos Aquiridos</t>
  </si>
  <si>
    <t>Actualización del plan de gestión documental</t>
  </si>
  <si>
    <t>Plan Actualizado</t>
  </si>
  <si>
    <t>Elaboración del plan de manejo ambiental de las centrales térmicas y su área de influencia</t>
  </si>
  <si>
    <t xml:space="preserve">Plan elaborado </t>
  </si>
  <si>
    <t xml:space="preserve">Numero </t>
  </si>
  <si>
    <t>Apoyo a la actualización Catastral Municipal en convenio con el IGAC</t>
  </si>
  <si>
    <t>Capacitación sobre tasas retributivas, incentivos para los generadores de vertimientos y seguimiento a la implementación del Decreto 2667 de 2012, decreto 3930 de 2010 y la resolución 0631 de 2015</t>
  </si>
  <si>
    <t>Usuarios capacitados</t>
  </si>
  <si>
    <t>Elaboración, capacitación y divulgación de un manual que contenga los protocolos de procedimiento de control y vigilancia</t>
  </si>
  <si>
    <t>Manual implementado</t>
  </si>
  <si>
    <t>Elaboración del manual de impacto ambiental para obras y/o proyectos realizados por CARDIQUE.</t>
  </si>
  <si>
    <t>Manual elaborado</t>
  </si>
  <si>
    <t>Actualización y/o seguimiento de la Medición Clima Organización de la Corporacion.</t>
  </si>
  <si>
    <t>Actualizacion Realizada</t>
  </si>
  <si>
    <t>Implementación y/o actualizacion  del Sistema de Gestion de Seguridad y Salud en el Trabajo</t>
  </si>
  <si>
    <t>Sistema con seguimiento</t>
  </si>
  <si>
    <t>Elaboración del Plan de Bienestar, Incentivo y Estimulos de la Corporacion.</t>
  </si>
  <si>
    <t>Plan Elaborado</t>
  </si>
  <si>
    <t>Elaboración del Plan de Vacantes de la Corporacion</t>
  </si>
  <si>
    <t xml:space="preserve"> Elaboración y /o seguimiento del proyeco psicosocial corporativo</t>
  </si>
  <si>
    <t>Establecemiento de las Politicas de la Gestión del Talento Humano de la Corporacion</t>
  </si>
  <si>
    <t>Realimentación y seguimiento a la implementación del plan estadístico 2016</t>
  </si>
  <si>
    <t>Plan Actaulizado</t>
  </si>
  <si>
    <t>Diseño e implementación de la Norma ISO 14001: 2015</t>
  </si>
  <si>
    <t>Diseño realizado</t>
  </si>
  <si>
    <t>Asesoría y acompañamiento para el fortalecimiento organizativo de consejos comunitarios de comunidades negras, incorporando el componente ambiental.</t>
  </si>
  <si>
    <t>Consejos asesorados</t>
  </si>
  <si>
    <t>Incorporación de la Educación Ambiental en procesos de conservación de especies en estado de amenaza  (Ejemplo: Manatí, Titi, Árbol de Banco, Bosque seco)</t>
  </si>
  <si>
    <t xml:space="preserve">Programa desarrollado. </t>
  </si>
  <si>
    <t>Fortalecimiento Red Jóvenes de Ambiente y dinamizadores juveniles en la gestión ambiental. Programa de Fortalecimiento de capacidades para la gestión ambiental de niños y jóvenes</t>
  </si>
  <si>
    <t>Red fortalecida</t>
  </si>
  <si>
    <t>Desarrollo de la estrategia de Aulas de Educación Ambiental para el funcionamiento de aulas ambientales en los municipios de la jurisdicción</t>
  </si>
  <si>
    <t>Aulas instaladas y en funcionamiento</t>
  </si>
  <si>
    <t xml:space="preserve">Asesoria y apoyo de un programa de educación ambaiental para la conservación del recurso forestal </t>
  </si>
  <si>
    <t>Educación Ambiental para facilitar el diálogo intercultural para la solución de conflictos socio ambientales</t>
  </si>
  <si>
    <t>Incorporación de la Educación Ambiental en escenarios de postconflicto</t>
  </si>
  <si>
    <t>Incorporación del componente de educación ambiental en proyectos ciudadanos de educacaión ambiental -PROCEDA (comunitarios y empresariales)</t>
  </si>
  <si>
    <t>Proyectos ciudadanos sostenibles</t>
  </si>
  <si>
    <t>Asesoría y acompañamiento para la creación y fortalecimiento de organizaciones comunitarias para la gestión ambiental  (residuos sólidos, pescadores, negocios verdes, ecoturismo, JAC)</t>
  </si>
  <si>
    <t>Organizaciones conformadas
Organizaciones asesoradas</t>
  </si>
  <si>
    <t>Incorporación del componente de comunicación comunitaria en la gestión ambiental local</t>
  </si>
  <si>
    <t>Municpios benficiados</t>
  </si>
  <si>
    <t>Diseño de materiales de educación eficaces para información, educación y comunicación</t>
  </si>
  <si>
    <t>Material diseñado</t>
  </si>
  <si>
    <t>Desarrollo de un (1) programa anual de Educación ambiental para la conservación del recurso agua - Promoción de los Clubes Defensores del Agua</t>
  </si>
  <si>
    <t>Acompañamiento la implementación de Proyectos Ambientales Escolares –PRAE en el territorio.</t>
  </si>
  <si>
    <t>Desarrollar anualmente cursos de Gestión Ambiental Participativa</t>
  </si>
  <si>
    <t xml:space="preserve">Desarrollo de un Programa de Educación Ambiental en escenarios de postconflicto </t>
  </si>
  <si>
    <t>Herramientas de comunicación, divulgación y educación para la toma de decisiones y la promoción de cultura compatible con el clima - PND</t>
  </si>
  <si>
    <t>Herramienta implementada</t>
  </si>
  <si>
    <t>Promoción del Servicio Social Ambiental en las instituciones educativas de la jurisdicción</t>
  </si>
  <si>
    <t>Instituciones educativas asesoradas</t>
  </si>
  <si>
    <t>Dirección general - Jaime Romero</t>
  </si>
  <si>
    <t xml:space="preserve">Apolinar </t>
  </si>
  <si>
    <t>Luis Eduardo</t>
  </si>
  <si>
    <t>Hernando</t>
  </si>
  <si>
    <t>Benjamin</t>
  </si>
  <si>
    <t>Maria,  Angelica, Sandra</t>
  </si>
  <si>
    <t>Definición de la figura de protección y su declaratoria de 321,75 hectáreas  como área protegida de Perico y Laguna Municipio de San Juan Nepomuceno</t>
  </si>
  <si>
    <t>Adolfredo</t>
  </si>
  <si>
    <t>Metas fìsicas periodo (2016 - 2019)</t>
  </si>
  <si>
    <t>Resultado  Periodo (2016-2019)</t>
  </si>
  <si>
    <t>Metas financieras Periodo (2016 -2019)</t>
  </si>
  <si>
    <t>Resultado Periodo (2016 - 2019)</t>
  </si>
  <si>
    <t>ok</t>
  </si>
  <si>
    <t>Elaboración  y aprobación del Plan de Gestión Ambiental de Cardique  2017 - 2027</t>
  </si>
  <si>
    <t xml:space="preserve">VIGENCIA 2017 </t>
  </si>
  <si>
    <t>Año 2017 y Periodo 2016 - 2019</t>
  </si>
  <si>
    <t>VIGENCIA EVALUADA (AÑO): ____2017______ PERIODO EVALUADO (SEMESTRE): ____1º  y __2º</t>
  </si>
  <si>
    <t xml:space="preserve">Apoyo BASIC II "Caracterización de la Bahia de Cartagena " </t>
  </si>
  <si>
    <t>Apoyo realizado</t>
  </si>
  <si>
    <t>Identificación y vulnerabilidad hidrogeológica de los acuíferos de los municipios de Mahates, Calamar, Arjona  y Marialabaja para conocer el potencial y administrar sosteniblemente el recurso. Y Análisis de la vulnerabilidad de los acuiferos del municipio de Córdoba y del corregimiento de Palenque (Mahates).</t>
  </si>
  <si>
    <t>Reglamentación de los acuiferos de Turbaco (2016), Córdoba, Mahates, Arjona y Marialabaja (2018)</t>
  </si>
  <si>
    <t>Ing Benjamin</t>
  </si>
  <si>
    <t>Listado de contrtación y  Catalina Meza</t>
  </si>
  <si>
    <t>Arq Arjemiro</t>
  </si>
  <si>
    <t>Descoles Simón Bolívar, María Auxiliadora, San Pablo, Barcelona,  Amador, Cortez y San Martin</t>
  </si>
  <si>
    <t>Revisión (2017) y Ajuste (2018) de la zonificación de manglares según directrices estipulados por el MADS.</t>
  </si>
  <si>
    <t>Se realizaran las tres etapas en 2017</t>
  </si>
  <si>
    <t>VIGENCIA EVALUADA (AÑO): ____2017______ PERIODO EVALUADO (SEMESTRE): ____1º  y ____2º</t>
  </si>
  <si>
    <t>VIGENCIA EVALUADA (AÑO): ____2017______ PERIODO EVALUADO (SEMESTRE): ____1º  y ___2º</t>
  </si>
  <si>
    <t>Creación y apoyo a la implementación del Fondo de agua</t>
  </si>
  <si>
    <t>521 muestras</t>
  </si>
  <si>
    <t>02. AGUAS SUBTERRÁNEAS</t>
  </si>
  <si>
    <t>0.4 RECUPERACIÓN Y CONSERVACIÓN DEL PARQUE NATURAL DISTRITAL CIÉNAGA DE LA VIRGEN</t>
  </si>
  <si>
    <t>03. AGUAS MARINO  - COSTERA</t>
  </si>
  <si>
    <t>Direcciòn General</t>
  </si>
  <si>
    <t>Elaboración o ajuste e implementación del Plan de manejo, uso y conservación de cuatro: especies Hicotea (2016), Boa (2017),  Babilla (2018) e Iguana (2019).</t>
  </si>
  <si>
    <t>Metas físicas 2017</t>
  </si>
  <si>
    <t>Resultado Anual (2017)</t>
  </si>
  <si>
    <t>Metas financieras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</si>
</sst>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 #,##0.00_);\(&quot;$&quot;\ #,##0.00\)"/>
    <numFmt numFmtId="8" formatCode="&quot;$&quot;\ #,##0.00_);[Red]\(&quot;$&quot;\ #,##0.00\)"/>
    <numFmt numFmtId="164" formatCode="_-* #,##0.00\ _p_t_a_-;\-* #,##0.00\ _p_t_a_-;_-* &quot;-&quot;??\ _p_t_a_-;_-@_-"/>
    <numFmt numFmtId="165" formatCode="[$$-240A]\ #,##0.00"/>
    <numFmt numFmtId="166" formatCode="#,##0.00\ _€"/>
    <numFmt numFmtId="167" formatCode="0;[Red]0"/>
    <numFmt numFmtId="168" formatCode="&quot;$&quot;\ #,##0.00;[Red]&quot;$&quot;\ #,##0.00"/>
    <numFmt numFmtId="169" formatCode="[$$-240A]\ #,##0.00;[Red][$$-240A]\ #,##0.00"/>
    <numFmt numFmtId="170" formatCode="#,##0.00_);\-#,##0.00"/>
    <numFmt numFmtId="171" formatCode="#,##0.00\ _€;[Red]#,##0.00\ _€"/>
    <numFmt numFmtId="172" formatCode="_([$$-240A]\ * #,##0.00_);_([$$-240A]\ * \(#,##0.00\);_([$$-240A]\ * &quot;-&quot;??_);_(@_)"/>
    <numFmt numFmtId="173" formatCode="0.000%"/>
  </numFmts>
  <fonts count="50" x14ac:knownFonts="1">
    <font>
      <sz val="10"/>
      <name val="Arial"/>
    </font>
    <font>
      <sz val="10"/>
      <name val="Arial"/>
      <family val="2"/>
    </font>
    <font>
      <sz val="8"/>
      <name val="Arial"/>
      <family val="2"/>
    </font>
    <font>
      <sz val="10"/>
      <color indexed="40"/>
      <name val="Arial"/>
      <family val="2"/>
    </font>
    <font>
      <sz val="10"/>
      <name val="Arial"/>
      <family val="2"/>
    </font>
    <font>
      <sz val="10"/>
      <name val="Arial"/>
      <family val="2"/>
    </font>
    <font>
      <b/>
      <sz val="10"/>
      <color indexed="10"/>
      <name val="Arial Narrow"/>
      <family val="2"/>
    </font>
    <font>
      <sz val="14"/>
      <name val="Arial"/>
      <family val="2"/>
    </font>
    <font>
      <b/>
      <sz val="12"/>
      <name val="Arial"/>
      <family val="2"/>
    </font>
    <font>
      <sz val="12"/>
      <name val="Arial"/>
      <family val="2"/>
    </font>
    <font>
      <sz val="12"/>
      <name val="Arial Narrow"/>
      <family val="2"/>
    </font>
    <font>
      <b/>
      <sz val="10"/>
      <name val="Arial"/>
      <family val="2"/>
    </font>
    <font>
      <sz val="8"/>
      <color indexed="81"/>
      <name val="Tahoma"/>
      <family val="2"/>
    </font>
    <font>
      <b/>
      <sz val="8"/>
      <color indexed="81"/>
      <name val="Tahoma"/>
      <family val="2"/>
    </font>
    <font>
      <b/>
      <sz val="14"/>
      <name val="Arial"/>
      <family val="2"/>
    </font>
    <font>
      <sz val="10"/>
      <color indexed="8"/>
      <name val="Arial"/>
      <family val="2"/>
    </font>
    <font>
      <sz val="10"/>
      <name val="Arial Narrow"/>
      <family val="2"/>
    </font>
    <font>
      <b/>
      <sz val="8"/>
      <name val="Arial"/>
      <family val="2"/>
    </font>
    <font>
      <b/>
      <sz val="12"/>
      <color rgb="FF002060"/>
      <name val="Arial"/>
      <family val="2"/>
    </font>
    <font>
      <b/>
      <sz val="14"/>
      <color rgb="FF002060"/>
      <name val="Arial"/>
      <family val="2"/>
    </font>
    <font>
      <sz val="10"/>
      <color rgb="FFFF0000"/>
      <name val="Arial"/>
      <family val="2"/>
    </font>
    <font>
      <sz val="10"/>
      <color rgb="FF000000"/>
      <name val="Arial Narrow"/>
      <family val="2"/>
    </font>
    <font>
      <sz val="14"/>
      <color rgb="FFFF0000"/>
      <name val="Arial"/>
      <family val="2"/>
    </font>
    <font>
      <sz val="20"/>
      <name val="Arial"/>
      <family val="2"/>
    </font>
    <font>
      <sz val="12"/>
      <color rgb="FFFF0000"/>
      <name val="Arial"/>
      <family val="2"/>
    </font>
    <font>
      <sz val="14"/>
      <color indexed="10"/>
      <name val="Arial"/>
      <family val="2"/>
    </font>
    <font>
      <sz val="14"/>
      <name val="Baskerville Old Face"/>
      <family val="1"/>
    </font>
    <font>
      <sz val="10"/>
      <name val="Calibri"/>
      <family val="2"/>
    </font>
    <font>
      <b/>
      <sz val="9"/>
      <name val="Arial Narrow"/>
      <family val="2"/>
    </font>
    <font>
      <sz val="9"/>
      <name val="Arial Narrow"/>
      <family val="2"/>
    </font>
    <font>
      <sz val="14"/>
      <name val="Arial Narrow"/>
      <family val="2"/>
    </font>
    <font>
      <sz val="14"/>
      <color indexed="10"/>
      <name val="Arial Narrow"/>
      <family val="2"/>
    </font>
    <font>
      <sz val="14"/>
      <color theme="1"/>
      <name val="Arial Narrow"/>
      <family val="2"/>
    </font>
    <font>
      <b/>
      <sz val="14"/>
      <name val="Arial Narrow"/>
      <family val="2"/>
    </font>
    <font>
      <sz val="14"/>
      <color rgb="FFFF0000"/>
      <name val="Arial Narrow"/>
      <family val="2"/>
    </font>
    <font>
      <sz val="10"/>
      <color rgb="FFFF0000"/>
      <name val="Arial Narrow"/>
      <family val="2"/>
    </font>
    <font>
      <b/>
      <sz val="14"/>
      <color indexed="8"/>
      <name val="Arial Narrow"/>
      <family val="2"/>
    </font>
    <font>
      <sz val="14"/>
      <color indexed="8"/>
      <name val="Arial Narrow"/>
      <family val="2"/>
    </font>
    <font>
      <b/>
      <sz val="9"/>
      <color rgb="FFC00000"/>
      <name val="Arial Narrow"/>
      <family val="2"/>
    </font>
    <font>
      <b/>
      <sz val="9"/>
      <color rgb="FFFF0000"/>
      <name val="Arial Narrow"/>
      <family val="2"/>
    </font>
    <font>
      <sz val="14"/>
      <color theme="1"/>
      <name val="Arial"/>
      <family val="2"/>
    </font>
    <font>
      <sz val="12"/>
      <color theme="1"/>
      <name val="Arial"/>
      <family val="2"/>
    </font>
    <font>
      <b/>
      <sz val="9"/>
      <color indexed="81"/>
      <name val="Tahoma"/>
      <family val="2"/>
    </font>
    <font>
      <sz val="9"/>
      <color indexed="81"/>
      <name val="Tahoma"/>
      <family val="2"/>
    </font>
    <font>
      <sz val="14"/>
      <color indexed="81"/>
      <name val="Tahoma"/>
      <family val="2"/>
    </font>
    <font>
      <b/>
      <sz val="14"/>
      <color indexed="81"/>
      <name val="Tahoma"/>
      <family val="2"/>
    </font>
    <font>
      <b/>
      <sz val="16"/>
      <color indexed="81"/>
      <name val="Tahoma"/>
      <family val="2"/>
    </font>
    <font>
      <sz val="16"/>
      <color indexed="81"/>
      <name val="Tahoma"/>
      <family val="2"/>
    </font>
    <font>
      <b/>
      <sz val="10"/>
      <color rgb="FF002060"/>
      <name val="Arial"/>
      <family val="2"/>
    </font>
    <font>
      <sz val="10"/>
      <color rgb="FF002060"/>
      <name val="Arial"/>
      <family val="2"/>
    </font>
  </fonts>
  <fills count="11">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29">
    <xf numFmtId="0" fontId="0" fillId="0" borderId="0" xfId="0"/>
    <xf numFmtId="0" fontId="0" fillId="0" borderId="0" xfId="0" applyBorder="1"/>
    <xf numFmtId="0" fontId="4" fillId="2" borderId="0" xfId="0" applyFont="1" applyFill="1"/>
    <xf numFmtId="0" fontId="5" fillId="2" borderId="0" xfId="0" applyFont="1" applyFill="1"/>
    <xf numFmtId="0" fontId="0" fillId="0" borderId="1" xfId="0" applyBorder="1"/>
    <xf numFmtId="0" fontId="5" fillId="2" borderId="1" xfId="0" applyFont="1" applyFill="1" applyBorder="1" applyAlignment="1">
      <alignment horizontal="center"/>
    </xf>
    <xf numFmtId="0" fontId="0" fillId="0" borderId="2" xfId="0" applyBorder="1"/>
    <xf numFmtId="0" fontId="1" fillId="0" borderId="0" xfId="0" applyFont="1"/>
    <xf numFmtId="0" fontId="7" fillId="0" borderId="1" xfId="0" applyFont="1" applyBorder="1"/>
    <xf numFmtId="0" fontId="7" fillId="0" borderId="0" xfId="0" applyFont="1"/>
    <xf numFmtId="0" fontId="11" fillId="0" borderId="0" xfId="0" applyNumberFormat="1"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5" xfId="0" applyNumberFormat="1" applyBorder="1" applyAlignment="1">
      <alignment vertical="top" wrapText="1"/>
    </xf>
    <xf numFmtId="0" fontId="0" fillId="0" borderId="6"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11" fillId="0" borderId="0" xfId="0" applyNumberFormat="1" applyFont="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4" fillId="0" borderId="0" xfId="0" applyFont="1"/>
    <xf numFmtId="168" fontId="9" fillId="0" borderId="0" xfId="1" applyNumberFormat="1" applyFont="1" applyBorder="1" applyAlignment="1">
      <alignment vertical="center"/>
    </xf>
    <xf numFmtId="0" fontId="18" fillId="4" borderId="11" xfId="0" applyFont="1" applyFill="1" applyBorder="1" applyAlignment="1">
      <alignment vertical="center" wrapText="1"/>
    </xf>
    <xf numFmtId="0" fontId="8" fillId="4" borderId="16" xfId="0" applyFont="1" applyFill="1" applyBorder="1" applyAlignment="1">
      <alignment vertical="center" wrapText="1"/>
    </xf>
    <xf numFmtId="0" fontId="18" fillId="4" borderId="15" xfId="0" applyFont="1" applyFill="1" applyBorder="1" applyAlignment="1">
      <alignment vertical="center" wrapText="1"/>
    </xf>
    <xf numFmtId="168" fontId="9" fillId="4" borderId="14" xfId="1" applyNumberFormat="1" applyFont="1" applyFill="1" applyBorder="1" applyAlignment="1">
      <alignment vertical="center" textRotation="90" wrapText="1"/>
    </xf>
    <xf numFmtId="168" fontId="9" fillId="4" borderId="11" xfId="1" applyNumberFormat="1" applyFont="1" applyFill="1" applyBorder="1" applyAlignment="1">
      <alignment vertical="center" textRotation="90" wrapText="1"/>
    </xf>
    <xf numFmtId="171" fontId="9" fillId="4" borderId="15" xfId="1" applyNumberFormat="1" applyFont="1" applyFill="1" applyBorder="1" applyAlignment="1">
      <alignment vertical="center" textRotation="90" wrapText="1"/>
    </xf>
    <xf numFmtId="171" fontId="9" fillId="4" borderId="21" xfId="1" applyNumberFormat="1" applyFont="1" applyFill="1" applyBorder="1" applyAlignment="1">
      <alignment vertical="center" textRotation="90" wrapText="1"/>
    </xf>
    <xf numFmtId="0" fontId="7" fillId="4" borderId="11"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4" borderId="11" xfId="0" applyFont="1" applyFill="1" applyBorder="1" applyAlignment="1">
      <alignment horizontal="right" vertical="center" wrapText="1"/>
    </xf>
    <xf numFmtId="0" fontId="7" fillId="4" borderId="11" xfId="0" applyFont="1" applyFill="1" applyBorder="1" applyAlignment="1">
      <alignment horizontal="right" vertical="center"/>
    </xf>
    <xf numFmtId="0" fontId="18" fillId="4" borderId="14" xfId="0" applyFont="1" applyFill="1" applyBorder="1" applyAlignment="1">
      <alignment vertical="center" wrapText="1"/>
    </xf>
    <xf numFmtId="0" fontId="8" fillId="4" borderId="26" xfId="0" applyFont="1" applyFill="1" applyBorder="1" applyAlignment="1">
      <alignment vertical="center" wrapText="1"/>
    </xf>
    <xf numFmtId="168" fontId="9" fillId="4" borderId="30" xfId="1" applyNumberFormat="1" applyFont="1" applyFill="1" applyBorder="1" applyAlignment="1">
      <alignment vertical="center" textRotation="90" wrapText="1"/>
    </xf>
    <xf numFmtId="168" fontId="9" fillId="4" borderId="31" xfId="1" applyNumberFormat="1" applyFont="1" applyFill="1" applyBorder="1" applyAlignment="1">
      <alignment vertical="center" textRotation="90" wrapText="1"/>
    </xf>
    <xf numFmtId="171" fontId="9" fillId="4" borderId="32" xfId="1" applyNumberFormat="1" applyFont="1" applyFill="1" applyBorder="1" applyAlignment="1">
      <alignment vertical="center" textRotation="90" wrapText="1"/>
    </xf>
    <xf numFmtId="171" fontId="9" fillId="4" borderId="33" xfId="1" applyNumberFormat="1" applyFont="1" applyFill="1" applyBorder="1" applyAlignment="1">
      <alignment vertical="center" textRotation="90" wrapText="1"/>
    </xf>
    <xf numFmtId="0" fontId="9" fillId="4" borderId="2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right" vertical="center"/>
    </xf>
    <xf numFmtId="0" fontId="9" fillId="4" borderId="9" xfId="0" applyFont="1" applyFill="1" applyBorder="1" applyAlignment="1">
      <alignment horizontal="right" vertical="center" wrapText="1"/>
    </xf>
    <xf numFmtId="170" fontId="15" fillId="0" borderId="0" xfId="0" applyNumberFormat="1" applyFont="1" applyBorder="1" applyAlignment="1">
      <alignment horizontal="right" vertical="center"/>
    </xf>
    <xf numFmtId="0" fontId="14" fillId="4" borderId="9" xfId="0" applyFont="1" applyFill="1" applyBorder="1" applyAlignment="1">
      <alignment horizontal="justify" vertical="center" wrapText="1"/>
    </xf>
    <xf numFmtId="0" fontId="14" fillId="4" borderId="9" xfId="0" applyFont="1" applyFill="1" applyBorder="1" applyAlignment="1">
      <alignment vertical="center" wrapText="1"/>
    </xf>
    <xf numFmtId="0" fontId="8" fillId="4" borderId="11" xfId="0" applyFont="1" applyFill="1" applyBorder="1" applyAlignment="1">
      <alignment vertical="center" wrapText="1"/>
    </xf>
    <xf numFmtId="0" fontId="8" fillId="4" borderId="13" xfId="0" applyFont="1" applyFill="1" applyBorder="1" applyAlignment="1">
      <alignment vertical="center" wrapText="1"/>
    </xf>
    <xf numFmtId="170" fontId="15" fillId="0" borderId="0" xfId="0" applyNumberFormat="1" applyFont="1" applyFill="1" applyBorder="1" applyAlignment="1">
      <alignment horizontal="right" vertical="center"/>
    </xf>
    <xf numFmtId="0" fontId="14" fillId="4" borderId="11" xfId="0" applyFont="1" applyFill="1" applyBorder="1" applyAlignment="1">
      <alignment horizontal="right" vertical="center" wrapText="1"/>
    </xf>
    <xf numFmtId="0" fontId="16" fillId="0" borderId="0" xfId="0" applyFont="1"/>
    <xf numFmtId="0" fontId="4" fillId="0" borderId="0" xfId="0" applyFont="1" applyAlignment="1">
      <alignment vertical="center"/>
    </xf>
    <xf numFmtId="0" fontId="20" fillId="0" borderId="0" xfId="0" applyFont="1"/>
    <xf numFmtId="0" fontId="4" fillId="4" borderId="26" xfId="0" applyFont="1" applyFill="1" applyBorder="1"/>
    <xf numFmtId="0" fontId="4" fillId="4" borderId="27" xfId="0" applyFont="1" applyFill="1" applyBorder="1"/>
    <xf numFmtId="0" fontId="4" fillId="4" borderId="13" xfId="0" applyFont="1" applyFill="1" applyBorder="1"/>
    <xf numFmtId="0" fontId="14" fillId="4" borderId="15"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15" xfId="0" applyFont="1" applyFill="1" applyBorder="1" applyAlignment="1">
      <alignment vertical="center" wrapText="1"/>
    </xf>
    <xf numFmtId="0" fontId="8" fillId="4" borderId="12" xfId="0" applyFont="1" applyFill="1" applyBorder="1" applyAlignment="1">
      <alignment vertical="center" wrapText="1"/>
    </xf>
    <xf numFmtId="0" fontId="8" fillId="4" borderId="24" xfId="0" applyFont="1" applyFill="1" applyBorder="1" applyAlignment="1">
      <alignment vertical="center" wrapText="1"/>
    </xf>
    <xf numFmtId="0" fontId="21" fillId="0" borderId="0" xfId="0" applyFont="1" applyBorder="1"/>
    <xf numFmtId="0" fontId="0" fillId="0" borderId="0" xfId="0" applyAlignment="1">
      <alignment wrapText="1"/>
    </xf>
    <xf numFmtId="0" fontId="23" fillId="0" borderId="0" xfId="0" applyFont="1"/>
    <xf numFmtId="0" fontId="1" fillId="0" borderId="0" xfId="0" applyFont="1" applyBorder="1"/>
    <xf numFmtId="0" fontId="7" fillId="4" borderId="52" xfId="0" applyFont="1" applyFill="1" applyBorder="1" applyAlignment="1">
      <alignment horizontal="justify" vertical="top" wrapText="1"/>
    </xf>
    <xf numFmtId="8" fontId="16" fillId="0" borderId="53" xfId="0" applyNumberFormat="1" applyFont="1" applyBorder="1" applyAlignment="1">
      <alignment horizontal="right" vertical="top" wrapText="1"/>
    </xf>
    <xf numFmtId="172" fontId="16" fillId="0" borderId="53" xfId="0" applyNumberFormat="1" applyFont="1" applyBorder="1" applyAlignment="1">
      <alignment horizontal="right" vertical="top" wrapText="1"/>
    </xf>
    <xf numFmtId="172" fontId="16" fillId="0" borderId="54" xfId="0" applyNumberFormat="1" applyFont="1" applyBorder="1" applyAlignment="1">
      <alignment horizontal="justify" vertical="top" wrapText="1"/>
    </xf>
    <xf numFmtId="172" fontId="16" fillId="0" borderId="54" xfId="0" applyNumberFormat="1" applyFont="1" applyBorder="1" applyAlignment="1">
      <alignment horizontal="right" vertical="top" wrapText="1"/>
    </xf>
    <xf numFmtId="172" fontId="26" fillId="0" borderId="55" xfId="0" applyNumberFormat="1" applyFont="1" applyBorder="1" applyAlignment="1">
      <alignment horizontal="right" vertical="top" wrapText="1"/>
    </xf>
    <xf numFmtId="172" fontId="16" fillId="0" borderId="56" xfId="0" applyNumberFormat="1" applyFont="1" applyBorder="1" applyAlignment="1">
      <alignment horizontal="justify" vertical="top" wrapText="1"/>
    </xf>
    <xf numFmtId="172" fontId="16" fillId="0" borderId="56" xfId="0" applyNumberFormat="1" applyFont="1" applyBorder="1" applyAlignment="1">
      <alignment horizontal="right" vertical="top" wrapText="1"/>
    </xf>
    <xf numFmtId="8" fontId="16" fillId="0" borderId="55" xfId="0" applyNumberFormat="1" applyFont="1" applyBorder="1" applyAlignment="1">
      <alignment horizontal="right" vertical="top" wrapText="1"/>
    </xf>
    <xf numFmtId="4" fontId="16" fillId="0" borderId="0" xfId="0" applyNumberFormat="1" applyFont="1"/>
    <xf numFmtId="0" fontId="27" fillId="0" borderId="0" xfId="0" applyFont="1"/>
    <xf numFmtId="0" fontId="11" fillId="0" borderId="0" xfId="0" applyFont="1"/>
    <xf numFmtId="0" fontId="17" fillId="4" borderId="51" xfId="0" applyFont="1" applyFill="1" applyBorder="1" applyAlignment="1">
      <alignment horizontal="center" vertical="top" wrapText="1" readingOrder="1"/>
    </xf>
    <xf numFmtId="0" fontId="17" fillId="4" borderId="51" xfId="0" applyFont="1" applyFill="1" applyBorder="1" applyAlignment="1">
      <alignment horizontal="center" wrapText="1" readingOrder="1"/>
    </xf>
    <xf numFmtId="0" fontId="20" fillId="4" borderId="0" xfId="0" applyFont="1" applyFill="1" applyBorder="1"/>
    <xf numFmtId="0" fontId="20" fillId="4" borderId="34" xfId="0" applyFont="1" applyFill="1" applyBorder="1"/>
    <xf numFmtId="0" fontId="20" fillId="4" borderId="38" xfId="0" applyFont="1" applyFill="1" applyBorder="1"/>
    <xf numFmtId="0" fontId="17" fillId="4" borderId="19" xfId="0" applyFont="1" applyFill="1" applyBorder="1" applyAlignment="1">
      <alignment horizontal="center" vertical="top" wrapText="1" readingOrder="1"/>
    </xf>
    <xf numFmtId="0" fontId="0" fillId="4" borderId="0" xfId="0" applyFill="1"/>
    <xf numFmtId="0" fontId="11" fillId="4" borderId="0" xfId="0" applyFont="1" applyFill="1" applyBorder="1" applyAlignment="1">
      <alignment wrapText="1"/>
    </xf>
    <xf numFmtId="0" fontId="4" fillId="4" borderId="0" xfId="0" applyFont="1" applyFill="1" applyBorder="1"/>
    <xf numFmtId="0" fontId="20" fillId="4" borderId="12" xfId="0" applyFont="1" applyFill="1" applyBorder="1" applyAlignment="1">
      <alignment wrapText="1"/>
    </xf>
    <xf numFmtId="0" fontId="20" fillId="4" borderId="12" xfId="0" applyFont="1" applyFill="1" applyBorder="1" applyAlignment="1">
      <alignment vertical="center"/>
    </xf>
    <xf numFmtId="0" fontId="11" fillId="9" borderId="1"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22" xfId="0" applyFont="1" applyFill="1" applyBorder="1" applyAlignment="1">
      <alignment vertical="center" wrapText="1"/>
    </xf>
    <xf numFmtId="0" fontId="11" fillId="9" borderId="1" xfId="0" applyFont="1" applyFill="1" applyBorder="1" applyAlignment="1">
      <alignment vertical="center" wrapText="1"/>
    </xf>
    <xf numFmtId="0" fontId="28" fillId="6" borderId="35" xfId="0" applyFont="1" applyFill="1" applyBorder="1" applyAlignment="1">
      <alignment horizontal="center"/>
    </xf>
    <xf numFmtId="0" fontId="28" fillId="6" borderId="36" xfId="0" applyFont="1" applyFill="1" applyBorder="1" applyAlignment="1">
      <alignment horizontal="center"/>
    </xf>
    <xf numFmtId="0" fontId="28" fillId="6" borderId="37" xfId="0" applyFont="1" applyFill="1" applyBorder="1" applyAlignment="1">
      <alignment horizontal="center"/>
    </xf>
    <xf numFmtId="0" fontId="28" fillId="3" borderId="19"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9" fillId="9" borderId="1" xfId="0" applyFont="1" applyFill="1" applyBorder="1"/>
    <xf numFmtId="10" fontId="29" fillId="9" borderId="1" xfId="0" applyNumberFormat="1" applyFont="1" applyFill="1" applyBorder="1"/>
    <xf numFmtId="2" fontId="29" fillId="9" borderId="1" xfId="0" applyNumberFormat="1" applyFont="1" applyFill="1" applyBorder="1"/>
    <xf numFmtId="0" fontId="29" fillId="9" borderId="4" xfId="0" applyFont="1" applyFill="1" applyBorder="1"/>
    <xf numFmtId="0" fontId="29" fillId="6" borderId="1" xfId="0" applyFont="1" applyFill="1" applyBorder="1"/>
    <xf numFmtId="10" fontId="29" fillId="6" borderId="1" xfId="0" applyNumberFormat="1" applyFont="1" applyFill="1" applyBorder="1"/>
    <xf numFmtId="0" fontId="28" fillId="6" borderId="1" xfId="0" applyFont="1" applyFill="1" applyBorder="1"/>
    <xf numFmtId="0" fontId="28" fillId="6" borderId="4" xfId="0" applyFont="1" applyFill="1" applyBorder="1"/>
    <xf numFmtId="0" fontId="28" fillId="9" borderId="22" xfId="0" applyFont="1" applyFill="1" applyBorder="1" applyAlignment="1">
      <alignment vertical="center" wrapText="1"/>
    </xf>
    <xf numFmtId="0" fontId="28" fillId="9" borderId="1" xfId="0" applyFont="1" applyFill="1" applyBorder="1" applyAlignment="1">
      <alignment vertical="center" wrapText="1"/>
    </xf>
    <xf numFmtId="0" fontId="28" fillId="9" borderId="1"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9" fillId="3" borderId="1" xfId="0" applyFont="1" applyFill="1" applyBorder="1"/>
    <xf numFmtId="10" fontId="29" fillId="3" borderId="1" xfId="0" applyNumberFormat="1" applyFont="1" applyFill="1" applyBorder="1"/>
    <xf numFmtId="8" fontId="29" fillId="3" borderId="1" xfId="0" applyNumberFormat="1" applyFont="1" applyFill="1" applyBorder="1" applyAlignment="1">
      <alignment horizontal="right"/>
    </xf>
    <xf numFmtId="2" fontId="29" fillId="3" borderId="1" xfId="0" applyNumberFormat="1" applyFont="1" applyFill="1" applyBorder="1"/>
    <xf numFmtId="170" fontId="29" fillId="3" borderId="1" xfId="0" applyNumberFormat="1" applyFont="1" applyFill="1" applyBorder="1" applyAlignment="1">
      <alignment horizontal="right" vertical="center"/>
    </xf>
    <xf numFmtId="0" fontId="29" fillId="3" borderId="4" xfId="0" applyFont="1" applyFill="1" applyBorder="1"/>
    <xf numFmtId="2" fontId="29" fillId="3" borderId="4" xfId="0" applyNumberFormat="1" applyFont="1" applyFill="1" applyBorder="1"/>
    <xf numFmtId="164" fontId="29" fillId="3" borderId="1" xfId="1" applyFont="1" applyFill="1" applyBorder="1" applyAlignment="1">
      <alignment horizontal="right" vertical="center" wrapText="1"/>
    </xf>
    <xf numFmtId="0" fontId="29" fillId="9" borderId="9" xfId="0" applyFont="1" applyFill="1" applyBorder="1"/>
    <xf numFmtId="10" fontId="29" fillId="9" borderId="9" xfId="0" applyNumberFormat="1" applyFont="1" applyFill="1" applyBorder="1"/>
    <xf numFmtId="172" fontId="28" fillId="9" borderId="9" xfId="0" applyNumberFormat="1" applyFont="1" applyFill="1" applyBorder="1"/>
    <xf numFmtId="0" fontId="28" fillId="9" borderId="9" xfId="0" applyFont="1" applyFill="1" applyBorder="1"/>
    <xf numFmtId="0" fontId="28" fillId="9" borderId="25" xfId="0" applyFont="1" applyFill="1" applyBorder="1"/>
    <xf numFmtId="0" fontId="29" fillId="6" borderId="30" xfId="0" applyFont="1" applyFill="1" applyBorder="1"/>
    <xf numFmtId="0" fontId="29" fillId="6" borderId="31" xfId="0" applyFont="1" applyFill="1" applyBorder="1"/>
    <xf numFmtId="10" fontId="29" fillId="6" borderId="31" xfId="0" applyNumberFormat="1" applyFont="1" applyFill="1" applyBorder="1"/>
    <xf numFmtId="0" fontId="29" fillId="6" borderId="32" xfId="0" applyFont="1" applyFill="1" applyBorder="1"/>
    <xf numFmtId="2" fontId="29" fillId="9" borderId="4" xfId="0" applyNumberFormat="1" applyFont="1" applyFill="1" applyBorder="1"/>
    <xf numFmtId="0" fontId="29" fillId="6" borderId="4" xfId="0" applyFont="1" applyFill="1" applyBorder="1"/>
    <xf numFmtId="10" fontId="28" fillId="9" borderId="9" xfId="0" applyNumberFormat="1" applyFont="1" applyFill="1" applyBorder="1"/>
    <xf numFmtId="8" fontId="28" fillId="9" borderId="9" xfId="0" applyNumberFormat="1" applyFont="1" applyFill="1" applyBorder="1" applyAlignment="1">
      <alignment horizontal="right"/>
    </xf>
    <xf numFmtId="2" fontId="28" fillId="9" borderId="9" xfId="0" applyNumberFormat="1" applyFont="1" applyFill="1" applyBorder="1"/>
    <xf numFmtId="2" fontId="28" fillId="9" borderId="25" xfId="0" applyNumberFormat="1" applyFont="1" applyFill="1" applyBorder="1"/>
    <xf numFmtId="10" fontId="28" fillId="6" borderId="1" xfId="0" applyNumberFormat="1" applyFont="1" applyFill="1" applyBorder="1"/>
    <xf numFmtId="172" fontId="29" fillId="3" borderId="1" xfId="0" applyNumberFormat="1" applyFont="1" applyFill="1" applyBorder="1" applyAlignment="1">
      <alignment horizontal="right"/>
    </xf>
    <xf numFmtId="172" fontId="28" fillId="9" borderId="9" xfId="0" applyNumberFormat="1" applyFont="1" applyFill="1" applyBorder="1" applyAlignment="1">
      <alignment horizontal="right"/>
    </xf>
    <xf numFmtId="168" fontId="28" fillId="9" borderId="9" xfId="1" applyNumberFormat="1" applyFont="1" applyFill="1" applyBorder="1" applyAlignment="1">
      <alignment vertical="center"/>
    </xf>
    <xf numFmtId="0" fontId="8" fillId="0" borderId="0" xfId="0" applyFont="1" applyFill="1" applyBorder="1" applyAlignment="1">
      <alignment vertical="center" wrapText="1"/>
    </xf>
    <xf numFmtId="0" fontId="8" fillId="0" borderId="34" xfId="0" applyFont="1" applyFill="1" applyBorder="1" applyAlignment="1">
      <alignment horizontal="center" vertical="center" wrapText="1"/>
    </xf>
    <xf numFmtId="0" fontId="0" fillId="6" borderId="0" xfId="0" applyFill="1"/>
    <xf numFmtId="0" fontId="3" fillId="6" borderId="0" xfId="0" applyFont="1" applyFill="1"/>
    <xf numFmtId="0" fontId="35" fillId="0" borderId="0" xfId="0" applyFont="1"/>
    <xf numFmtId="4" fontId="21" fillId="0" borderId="0" xfId="0" applyNumberFormat="1" applyFont="1" applyBorder="1"/>
    <xf numFmtId="0" fontId="7" fillId="4" borderId="29" xfId="0" applyFont="1" applyFill="1" applyBorder="1" applyAlignment="1">
      <alignment horizontal="justify" vertical="top" wrapText="1"/>
    </xf>
    <xf numFmtId="0" fontId="18" fillId="4" borderId="21" xfId="0" applyFont="1" applyFill="1" applyBorder="1" applyAlignment="1">
      <alignment vertical="center" wrapText="1"/>
    </xf>
    <xf numFmtId="3" fontId="7" fillId="8" borderId="0" xfId="0" applyNumberFormat="1" applyFont="1" applyFill="1" applyBorder="1" applyAlignment="1">
      <alignment horizontal="center" vertical="center" wrapText="1"/>
    </xf>
    <xf numFmtId="0" fontId="14" fillId="4" borderId="26" xfId="0" applyFont="1" applyFill="1" applyBorder="1" applyAlignment="1">
      <alignment horizontal="center" vertical="center" wrapText="1"/>
    </xf>
    <xf numFmtId="0" fontId="7" fillId="4" borderId="11" xfId="0" applyFont="1" applyFill="1" applyBorder="1" applyAlignment="1">
      <alignment horizontal="center" vertical="center" wrapText="1"/>
    </xf>
    <xf numFmtId="168" fontId="7" fillId="4" borderId="11" xfId="1" applyNumberFormat="1" applyFont="1" applyFill="1" applyBorder="1" applyAlignment="1">
      <alignment horizontal="center" vertical="center" textRotation="90" wrapText="1"/>
    </xf>
    <xf numFmtId="0" fontId="7" fillId="4" borderId="11" xfId="0" applyFont="1" applyFill="1" applyBorder="1" applyAlignment="1">
      <alignment horizontal="center" vertical="center"/>
    </xf>
    <xf numFmtId="168" fontId="7" fillId="4" borderId="11" xfId="1" applyNumberFormat="1" applyFont="1" applyFill="1" applyBorder="1" applyAlignment="1">
      <alignment horizontal="justify" vertical="center" textRotation="90" wrapText="1"/>
    </xf>
    <xf numFmtId="0" fontId="7" fillId="4" borderId="11" xfId="0" applyFont="1" applyFill="1" applyBorder="1" applyAlignment="1">
      <alignment horizontal="justify" vertical="center"/>
    </xf>
    <xf numFmtId="168" fontId="24" fillId="0" borderId="0" xfId="1" applyNumberFormat="1" applyFont="1" applyBorder="1" applyAlignment="1">
      <alignment vertical="center"/>
    </xf>
    <xf numFmtId="0" fontId="35" fillId="6" borderId="0" xfId="0" applyFont="1" applyFill="1"/>
    <xf numFmtId="0" fontId="38" fillId="6" borderId="1" xfId="0" applyFont="1" applyFill="1" applyBorder="1"/>
    <xf numFmtId="8" fontId="29" fillId="3" borderId="1" xfId="0" applyNumberFormat="1" applyFont="1" applyFill="1" applyBorder="1"/>
    <xf numFmtId="0" fontId="38" fillId="9" borderId="9" xfId="0" applyFont="1" applyFill="1" applyBorder="1"/>
    <xf numFmtId="168" fontId="33" fillId="5" borderId="0" xfId="0" applyNumberFormat="1" applyFont="1" applyFill="1" applyBorder="1" applyAlignment="1">
      <alignment vertical="center" textRotation="90"/>
    </xf>
    <xf numFmtId="0" fontId="1" fillId="0" borderId="0" xfId="0" applyFont="1" applyAlignment="1">
      <alignment horizontal="right"/>
    </xf>
    <xf numFmtId="2" fontId="38" fillId="9" borderId="9" xfId="0" applyNumberFormat="1" applyFont="1" applyFill="1" applyBorder="1"/>
    <xf numFmtId="0" fontId="39" fillId="9" borderId="9" xfId="0" applyFont="1" applyFill="1" applyBorder="1"/>
    <xf numFmtId="0" fontId="1" fillId="0" borderId="8" xfId="0" applyFont="1" applyBorder="1"/>
    <xf numFmtId="0" fontId="1" fillId="0" borderId="3" xfId="0" applyFont="1" applyBorder="1"/>
    <xf numFmtId="0" fontId="17" fillId="4" borderId="62" xfId="0" applyFont="1" applyFill="1" applyBorder="1" applyAlignment="1">
      <alignment horizontal="center" wrapText="1" readingOrder="1"/>
    </xf>
    <xf numFmtId="0" fontId="4" fillId="4" borderId="63" xfId="0" applyFont="1" applyFill="1" applyBorder="1" applyAlignment="1">
      <alignment horizontal="left" wrapText="1"/>
    </xf>
    <xf numFmtId="0" fontId="4" fillId="4" borderId="63" xfId="0" applyFont="1" applyFill="1" applyBorder="1" applyAlignment="1">
      <alignment horizontal="left"/>
    </xf>
    <xf numFmtId="0" fontId="11" fillId="4" borderId="46" xfId="0" applyFont="1" applyFill="1" applyBorder="1" applyAlignment="1">
      <alignment wrapText="1"/>
    </xf>
    <xf numFmtId="0" fontId="17" fillId="4" borderId="52" xfId="0" applyFont="1" applyFill="1" applyBorder="1" applyAlignment="1">
      <alignment horizontal="center" wrapText="1" readingOrder="1"/>
    </xf>
    <xf numFmtId="0" fontId="7" fillId="4" borderId="26" xfId="0" applyFont="1" applyFill="1" applyBorder="1"/>
    <xf numFmtId="0" fontId="14" fillId="4" borderId="28" xfId="0" applyFont="1" applyFill="1" applyBorder="1" applyAlignment="1">
      <alignment horizontal="right" vertical="center" wrapText="1"/>
    </xf>
    <xf numFmtId="0" fontId="7" fillId="4" borderId="28" xfId="0" applyFont="1" applyFill="1" applyBorder="1"/>
    <xf numFmtId="0" fontId="14" fillId="4" borderId="43" xfId="0" applyFont="1" applyFill="1" applyBorder="1" applyAlignment="1">
      <alignment vertical="center" wrapText="1"/>
    </xf>
    <xf numFmtId="0" fontId="8" fillId="4" borderId="17" xfId="0" applyFont="1" applyFill="1" applyBorder="1" applyAlignment="1">
      <alignment horizontal="center" vertical="center" wrapText="1"/>
    </xf>
    <xf numFmtId="0" fontId="8" fillId="4" borderId="0" xfId="0" applyFont="1" applyFill="1" applyBorder="1" applyAlignment="1">
      <alignment horizontal="justify" vertical="center" wrapText="1"/>
    </xf>
    <xf numFmtId="0" fontId="8" fillId="4" borderId="17" xfId="0" applyFont="1" applyFill="1" applyBorder="1" applyAlignment="1">
      <alignment horizontal="center" vertical="center" textRotation="90" wrapText="1"/>
    </xf>
    <xf numFmtId="0" fontId="8" fillId="4" borderId="17" xfId="0" applyFont="1" applyFill="1" applyBorder="1" applyAlignment="1">
      <alignment horizontal="justify" vertical="center" textRotation="90" wrapText="1"/>
    </xf>
    <xf numFmtId="0" fontId="8" fillId="4" borderId="18" xfId="0" applyFont="1" applyFill="1" applyBorder="1" applyAlignment="1">
      <alignment horizontal="justify" vertical="center" textRotation="90" wrapText="1"/>
    </xf>
    <xf numFmtId="0" fontId="30" fillId="4" borderId="8" xfId="0" applyFont="1" applyFill="1" applyBorder="1" applyAlignment="1">
      <alignment horizontal="left" vertical="center" wrapText="1"/>
    </xf>
    <xf numFmtId="0" fontId="30" fillId="4" borderId="8" xfId="0" applyFont="1" applyFill="1" applyBorder="1" applyAlignment="1">
      <alignment horizontal="center" vertical="center" wrapText="1"/>
    </xf>
    <xf numFmtId="0" fontId="30" fillId="4" borderId="8" xfId="0" applyFont="1" applyFill="1" applyBorder="1" applyAlignment="1">
      <alignment vertical="center" wrapText="1"/>
    </xf>
    <xf numFmtId="0" fontId="30" fillId="4" borderId="12" xfId="0" applyFont="1" applyFill="1" applyBorder="1" applyAlignment="1">
      <alignment horizontal="right" vertical="center" wrapText="1"/>
    </xf>
    <xf numFmtId="0" fontId="30" fillId="4" borderId="12" xfId="0" applyFont="1" applyFill="1" applyBorder="1" applyAlignment="1">
      <alignment vertical="center"/>
    </xf>
    <xf numFmtId="0" fontId="30" fillId="4" borderId="1" xfId="0" applyFont="1" applyFill="1" applyBorder="1" applyAlignment="1">
      <alignment vertical="center"/>
    </xf>
    <xf numFmtId="0" fontId="9" fillId="4" borderId="42" xfId="0" applyFont="1" applyFill="1" applyBorder="1" applyAlignment="1">
      <alignment vertical="top" wrapText="1"/>
    </xf>
    <xf numFmtId="0" fontId="30" fillId="4" borderId="1" xfId="0" applyFont="1" applyFill="1" applyBorder="1" applyAlignment="1">
      <alignment horizontal="left" vertical="center" wrapText="1"/>
    </xf>
    <xf numFmtId="0" fontId="30" fillId="4" borderId="1" xfId="0" applyFont="1" applyFill="1" applyBorder="1" applyAlignment="1">
      <alignment horizontal="center" vertical="center" wrapText="1"/>
    </xf>
    <xf numFmtId="0" fontId="30" fillId="4" borderId="1" xfId="0" applyFont="1" applyFill="1" applyBorder="1" applyAlignment="1">
      <alignment vertical="center" wrapText="1"/>
    </xf>
    <xf numFmtId="0" fontId="9" fillId="4" borderId="32" xfId="0" applyFont="1" applyFill="1" applyBorder="1" applyAlignment="1">
      <alignment vertical="top" wrapText="1"/>
    </xf>
    <xf numFmtId="0" fontId="32" fillId="4" borderId="1" xfId="0" applyFont="1" applyFill="1" applyBorder="1" applyAlignment="1">
      <alignment vertical="center" wrapText="1"/>
    </xf>
    <xf numFmtId="0" fontId="30" fillId="4" borderId="1" xfId="0" applyFont="1" applyFill="1" applyBorder="1" applyAlignment="1">
      <alignment horizontal="justify" vertical="center"/>
    </xf>
    <xf numFmtId="0" fontId="32" fillId="4" borderId="1" xfId="0" applyFont="1" applyFill="1" applyBorder="1" applyAlignment="1">
      <alignment horizontal="left" vertical="center" wrapText="1"/>
    </xf>
    <xf numFmtId="0" fontId="32" fillId="4" borderId="1" xfId="0" applyFont="1" applyFill="1" applyBorder="1" applyAlignment="1">
      <alignment horizontal="right" vertical="center"/>
    </xf>
    <xf numFmtId="0" fontId="30" fillId="4" borderId="1" xfId="0" applyFont="1" applyFill="1" applyBorder="1" applyAlignment="1">
      <alignment horizontal="right" vertical="center" wrapText="1"/>
    </xf>
    <xf numFmtId="0" fontId="30" fillId="4" borderId="12" xfId="0" applyFont="1" applyFill="1" applyBorder="1" applyAlignment="1">
      <alignment vertical="center" wrapText="1"/>
    </xf>
    <xf numFmtId="0" fontId="30" fillId="4" borderId="11" xfId="0" applyFont="1" applyFill="1" applyBorder="1" applyAlignment="1">
      <alignment horizontal="center" vertical="center" wrapText="1"/>
    </xf>
    <xf numFmtId="0" fontId="30" fillId="4" borderId="11" xfId="0" applyFont="1" applyFill="1" applyBorder="1" applyAlignment="1">
      <alignment vertical="center" wrapText="1"/>
    </xf>
    <xf numFmtId="0" fontId="33" fillId="4" borderId="11" xfId="0" applyFont="1" applyFill="1" applyBorder="1" applyAlignment="1">
      <alignment vertical="center" wrapText="1"/>
    </xf>
    <xf numFmtId="10" fontId="33" fillId="4" borderId="11" xfId="0" applyNumberFormat="1" applyFont="1" applyFill="1" applyBorder="1" applyAlignment="1">
      <alignment vertical="center" wrapText="1"/>
    </xf>
    <xf numFmtId="168" fontId="33" fillId="4" borderId="11" xfId="1" applyNumberFormat="1" applyFont="1" applyFill="1" applyBorder="1" applyAlignment="1">
      <alignment vertical="center" textRotation="90" wrapText="1"/>
    </xf>
    <xf numFmtId="168" fontId="30" fillId="4" borderId="11" xfId="1" applyNumberFormat="1" applyFont="1" applyFill="1" applyBorder="1" applyAlignment="1">
      <alignment vertical="center" textRotation="90" wrapText="1"/>
    </xf>
    <xf numFmtId="0" fontId="30" fillId="4" borderId="11" xfId="0" applyFont="1" applyFill="1" applyBorder="1" applyAlignment="1">
      <alignment vertical="center" textRotation="90" wrapText="1"/>
    </xf>
    <xf numFmtId="0" fontId="9" fillId="4" borderId="15" xfId="0" applyFont="1" applyFill="1" applyBorder="1" applyAlignment="1">
      <alignment vertical="top" wrapText="1"/>
    </xf>
    <xf numFmtId="0" fontId="7" fillId="4" borderId="12" xfId="0" applyFont="1" applyFill="1" applyBorder="1" applyAlignment="1">
      <alignment vertical="center" wrapText="1"/>
    </xf>
    <xf numFmtId="0" fontId="7" fillId="4" borderId="1" xfId="0" applyFont="1" applyFill="1" applyBorder="1" applyAlignment="1">
      <alignment vertical="center" wrapText="1"/>
    </xf>
    <xf numFmtId="0" fontId="9" fillId="4" borderId="4" xfId="0" applyFont="1" applyFill="1" applyBorder="1" applyAlignment="1"/>
    <xf numFmtId="0" fontId="30" fillId="4" borderId="36" xfId="0" applyFont="1" applyFill="1" applyBorder="1" applyAlignment="1">
      <alignment horizontal="left" vertical="center" wrapText="1"/>
    </xf>
    <xf numFmtId="0" fontId="30" fillId="4" borderId="36" xfId="0" applyFont="1" applyFill="1" applyBorder="1" applyAlignment="1">
      <alignment horizontal="center" vertical="center" wrapText="1"/>
    </xf>
    <xf numFmtId="0" fontId="30" fillId="4" borderId="36" xfId="0" applyFont="1" applyFill="1" applyBorder="1" applyAlignment="1">
      <alignment vertical="center" wrapText="1"/>
    </xf>
    <xf numFmtId="0" fontId="9" fillId="4" borderId="4" xfId="0" applyFont="1" applyFill="1" applyBorder="1" applyAlignment="1">
      <alignment wrapText="1"/>
    </xf>
    <xf numFmtId="168" fontId="8" fillId="4" borderId="11" xfId="1" applyNumberFormat="1" applyFont="1" applyFill="1" applyBorder="1" applyAlignment="1">
      <alignment vertical="center" textRotation="90" wrapText="1"/>
    </xf>
    <xf numFmtId="0" fontId="9" fillId="4" borderId="11" xfId="0" applyFont="1" applyFill="1" applyBorder="1" applyAlignment="1">
      <alignment vertical="center"/>
    </xf>
    <xf numFmtId="0" fontId="30" fillId="4" borderId="12" xfId="0" applyFont="1" applyFill="1" applyBorder="1" applyAlignment="1">
      <alignment horizontal="left" vertical="center" wrapText="1"/>
    </xf>
    <xf numFmtId="0" fontId="30" fillId="4" borderId="12" xfId="0" applyFont="1" applyFill="1" applyBorder="1" applyAlignment="1">
      <alignment horizontal="center" vertical="center" wrapText="1"/>
    </xf>
    <xf numFmtId="0" fontId="32" fillId="4" borderId="12" xfId="0" applyFont="1" applyFill="1" applyBorder="1" applyAlignment="1">
      <alignment horizontal="left" vertical="center" wrapText="1"/>
    </xf>
    <xf numFmtId="0" fontId="9" fillId="4" borderId="1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24"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0" fillId="4" borderId="9" xfId="0" applyFont="1" applyFill="1" applyBorder="1" applyAlignment="1">
      <alignment horizontal="center" vertical="center" wrapText="1"/>
    </xf>
    <xf numFmtId="0" fontId="32" fillId="4" borderId="9" xfId="0" applyFont="1" applyFill="1" applyBorder="1" applyAlignment="1">
      <alignment vertical="center" wrapText="1"/>
    </xf>
    <xf numFmtId="0" fontId="7" fillId="4" borderId="1" xfId="0" applyFont="1" applyFill="1" applyBorder="1" applyAlignment="1">
      <alignment horizontal="center" vertical="center"/>
    </xf>
    <xf numFmtId="0" fontId="9" fillId="4" borderId="25" xfId="0" applyFont="1" applyFill="1" applyBorder="1" applyAlignment="1">
      <alignment vertical="center" wrapText="1"/>
    </xf>
    <xf numFmtId="0" fontId="4" fillId="4" borderId="30" xfId="0" applyFont="1" applyFill="1" applyBorder="1"/>
    <xf numFmtId="0" fontId="8" fillId="4" borderId="31" xfId="0" applyFont="1" applyFill="1" applyBorder="1" applyAlignment="1">
      <alignment vertical="center" wrapText="1"/>
    </xf>
    <xf numFmtId="10" fontId="8" fillId="4" borderId="31" xfId="0" applyNumberFormat="1" applyFont="1" applyFill="1" applyBorder="1" applyAlignment="1">
      <alignment vertical="center" wrapText="1"/>
    </xf>
    <xf numFmtId="0" fontId="4" fillId="4" borderId="31" xfId="0" applyFont="1" applyFill="1" applyBorder="1"/>
    <xf numFmtId="0" fontId="8" fillId="4" borderId="32" xfId="0" applyFont="1" applyFill="1" applyBorder="1" applyAlignment="1">
      <alignment vertical="center" wrapText="1"/>
    </xf>
    <xf numFmtId="0" fontId="32" fillId="4" borderId="12" xfId="0" applyNumberFormat="1" applyFont="1" applyFill="1" applyBorder="1" applyAlignment="1">
      <alignment vertical="center" wrapText="1"/>
    </xf>
    <xf numFmtId="0" fontId="30" fillId="4" borderId="12" xfId="0" applyFont="1" applyFill="1" applyBorder="1" applyAlignment="1">
      <alignment horizontal="center" vertical="center"/>
    </xf>
    <xf numFmtId="0" fontId="30" fillId="4" borderId="12" xfId="0" applyNumberFormat="1" applyFont="1" applyFill="1" applyBorder="1" applyAlignment="1">
      <alignment vertical="center" wrapText="1"/>
    </xf>
    <xf numFmtId="0" fontId="30" fillId="4" borderId="12" xfId="0" applyFont="1" applyFill="1" applyBorder="1" applyAlignment="1">
      <alignment horizontal="right" vertical="center"/>
    </xf>
    <xf numFmtId="0" fontId="40" fillId="4" borderId="31" xfId="0" applyFont="1" applyFill="1" applyBorder="1" applyAlignment="1">
      <alignment vertical="center"/>
    </xf>
    <xf numFmtId="0" fontId="7" fillId="4" borderId="12" xfId="0" applyFont="1" applyFill="1" applyBorder="1" applyAlignment="1">
      <alignment vertical="center"/>
    </xf>
    <xf numFmtId="0" fontId="7" fillId="4" borderId="12" xfId="0" applyFont="1" applyFill="1" applyBorder="1" applyAlignment="1">
      <alignment horizontal="right" vertical="center" wrapText="1"/>
    </xf>
    <xf numFmtId="0" fontId="30" fillId="4" borderId="58" xfId="0" applyFont="1" applyFill="1" applyBorder="1" applyAlignment="1">
      <alignment vertical="center"/>
    </xf>
    <xf numFmtId="0" fontId="1" fillId="4" borderId="59" xfId="0" applyFont="1" applyFill="1" applyBorder="1" applyAlignment="1">
      <alignment vertical="center" wrapText="1"/>
    </xf>
    <xf numFmtId="0" fontId="32" fillId="4" borderId="1" xfId="0" applyNumberFormat="1" applyFont="1" applyFill="1" applyBorder="1" applyAlignment="1">
      <alignment vertical="center" wrapText="1"/>
    </xf>
    <xf numFmtId="0" fontId="30" fillId="4" borderId="1" xfId="0" applyFont="1" applyFill="1" applyBorder="1" applyAlignment="1">
      <alignment horizontal="center" vertical="center"/>
    </xf>
    <xf numFmtId="0" fontId="30" fillId="4" borderId="1" xfId="0" applyNumberFormat="1" applyFont="1" applyFill="1" applyBorder="1" applyAlignment="1">
      <alignment vertical="center" wrapText="1"/>
    </xf>
    <xf numFmtId="0" fontId="30" fillId="4" borderId="36" xfId="0" applyFont="1" applyFill="1" applyBorder="1" applyAlignment="1">
      <alignment horizontal="right" vertical="center"/>
    </xf>
    <xf numFmtId="0" fontId="7" fillId="4" borderId="36" xfId="0" applyFont="1" applyFill="1" applyBorder="1" applyAlignment="1">
      <alignment vertical="center"/>
    </xf>
    <xf numFmtId="0" fontId="30" fillId="4" borderId="31" xfId="0" applyFont="1" applyFill="1" applyBorder="1" applyAlignment="1">
      <alignment vertical="center"/>
    </xf>
    <xf numFmtId="0" fontId="7" fillId="4" borderId="36" xfId="0" applyFont="1" applyFill="1" applyBorder="1" applyAlignment="1">
      <alignment horizontal="right" vertical="center" wrapText="1"/>
    </xf>
    <xf numFmtId="0" fontId="30" fillId="4" borderId="1" xfId="0" applyFont="1" applyFill="1" applyBorder="1" applyAlignment="1">
      <alignment horizontal="right" vertical="center"/>
    </xf>
    <xf numFmtId="0" fontId="40" fillId="4" borderId="1" xfId="0" applyFont="1" applyFill="1" applyBorder="1" applyAlignment="1">
      <alignment vertical="center"/>
    </xf>
    <xf numFmtId="0" fontId="7" fillId="4" borderId="1" xfId="0" applyFont="1" applyFill="1" applyBorder="1" applyAlignment="1">
      <alignment vertical="center"/>
    </xf>
    <xf numFmtId="0" fontId="7" fillId="4" borderId="1" xfId="0" applyFont="1" applyFill="1" applyBorder="1" applyAlignment="1">
      <alignment horizontal="right" vertical="center" wrapText="1"/>
    </xf>
    <xf numFmtId="0" fontId="4" fillId="4" borderId="59" xfId="0" applyFont="1" applyFill="1" applyBorder="1" applyAlignment="1">
      <alignment vertical="center" wrapText="1"/>
    </xf>
    <xf numFmtId="0" fontId="30" fillId="4" borderId="9" xfId="0" applyFont="1" applyFill="1" applyBorder="1" applyAlignment="1">
      <alignment horizontal="center" vertical="center"/>
    </xf>
    <xf numFmtId="0" fontId="30" fillId="4" borderId="9" xfId="0" applyNumberFormat="1" applyFont="1" applyFill="1" applyBorder="1" applyAlignment="1">
      <alignment vertical="center" wrapText="1"/>
    </xf>
    <xf numFmtId="0" fontId="30" fillId="4" borderId="9" xfId="0" applyFont="1" applyFill="1" applyBorder="1" applyAlignment="1">
      <alignment horizontal="right" vertical="center" wrapText="1"/>
    </xf>
    <xf numFmtId="0" fontId="40" fillId="4" borderId="12" xfId="0" applyFont="1" applyFill="1" applyBorder="1" applyAlignment="1">
      <alignment vertical="center"/>
    </xf>
    <xf numFmtId="0" fontId="7" fillId="4" borderId="9" xfId="0" applyFont="1" applyFill="1" applyBorder="1" applyAlignment="1">
      <alignment vertical="center"/>
    </xf>
    <xf numFmtId="0" fontId="30" fillId="4" borderId="11" xfId="0" applyFont="1" applyFill="1" applyBorder="1" applyAlignment="1">
      <alignment vertical="center"/>
    </xf>
    <xf numFmtId="0" fontId="7" fillId="4" borderId="9" xfId="0" applyFont="1" applyFill="1" applyBorder="1" applyAlignment="1">
      <alignment horizontal="right" vertical="center" wrapText="1"/>
    </xf>
    <xf numFmtId="0" fontId="7" fillId="4" borderId="11" xfId="0" applyFont="1" applyFill="1" applyBorder="1" applyAlignment="1">
      <alignment vertical="center"/>
    </xf>
    <xf numFmtId="0" fontId="30" fillId="4" borderId="21" xfId="0" applyFont="1" applyFill="1" applyBorder="1" applyAlignment="1">
      <alignment vertical="center"/>
    </xf>
    <xf numFmtId="0" fontId="4" fillId="4" borderId="13" xfId="0" applyFont="1" applyFill="1" applyBorder="1" applyAlignment="1">
      <alignment vertical="center" wrapText="1"/>
    </xf>
    <xf numFmtId="10" fontId="8" fillId="4" borderId="11" xfId="0" applyNumberFormat="1" applyFont="1" applyFill="1" applyBorder="1" applyAlignment="1">
      <alignment vertical="center" wrapText="1"/>
    </xf>
    <xf numFmtId="0" fontId="30" fillId="4" borderId="8" xfId="0" applyFont="1" applyFill="1" applyBorder="1" applyAlignment="1">
      <alignment horizontal="justify" vertical="center"/>
    </xf>
    <xf numFmtId="0" fontId="32" fillId="4" borderId="8" xfId="0" applyFont="1" applyFill="1" applyBorder="1" applyAlignment="1">
      <alignment horizontal="center" vertical="center" wrapText="1"/>
    </xf>
    <xf numFmtId="0" fontId="32" fillId="4" borderId="8" xfId="0" applyFont="1" applyFill="1" applyBorder="1" applyAlignment="1">
      <alignment horizontal="left" vertical="center" wrapText="1"/>
    </xf>
    <xf numFmtId="0" fontId="32" fillId="4" borderId="8" xfId="0" applyFont="1" applyFill="1" applyBorder="1" applyAlignment="1">
      <alignment vertical="center"/>
    </xf>
    <xf numFmtId="0" fontId="7" fillId="4" borderId="8" xfId="0" applyFont="1" applyFill="1" applyBorder="1" applyAlignment="1">
      <alignment vertical="center" wrapText="1"/>
    </xf>
    <xf numFmtId="0" fontId="22" fillId="4" borderId="8" xfId="0" applyFont="1" applyFill="1" applyBorder="1" applyAlignment="1">
      <alignment vertical="center" wrapText="1"/>
    </xf>
    <xf numFmtId="0" fontId="7" fillId="4" borderId="8" xfId="0" applyFont="1" applyFill="1" applyBorder="1" applyAlignment="1">
      <alignment vertical="center"/>
    </xf>
    <xf numFmtId="0" fontId="7" fillId="4" borderId="3" xfId="0" applyFont="1" applyFill="1" applyBorder="1" applyAlignment="1">
      <alignment vertical="center" wrapText="1"/>
    </xf>
    <xf numFmtId="0" fontId="32" fillId="4" borderId="1" xfId="0" applyFont="1" applyFill="1" applyBorder="1" applyAlignment="1">
      <alignment horizontal="center" vertical="center" wrapText="1"/>
    </xf>
    <xf numFmtId="0" fontId="32" fillId="4" borderId="1" xfId="0" applyFont="1" applyFill="1" applyBorder="1" applyAlignment="1">
      <alignment vertical="center"/>
    </xf>
    <xf numFmtId="0" fontId="22" fillId="4" borderId="1" xfId="0" applyFont="1" applyFill="1" applyBorder="1" applyAlignment="1">
      <alignment vertical="center" wrapText="1"/>
    </xf>
    <xf numFmtId="0" fontId="22" fillId="4" borderId="4" xfId="0" applyFont="1" applyFill="1" applyBorder="1" applyAlignment="1">
      <alignment wrapText="1"/>
    </xf>
    <xf numFmtId="0" fontId="32" fillId="4" borderId="1" xfId="0" applyFont="1" applyFill="1" applyBorder="1" applyAlignment="1">
      <alignment horizontal="right" vertical="center" wrapText="1"/>
    </xf>
    <xf numFmtId="0" fontId="22" fillId="4" borderId="1" xfId="0" applyFont="1" applyFill="1" applyBorder="1" applyAlignment="1">
      <alignment horizontal="right" vertical="center" wrapText="1"/>
    </xf>
    <xf numFmtId="0" fontId="32" fillId="4" borderId="1" xfId="0" applyFont="1" applyFill="1" applyBorder="1" applyAlignment="1">
      <alignment horizontal="center" vertical="center"/>
    </xf>
    <xf numFmtId="0" fontId="22" fillId="4" borderId="4" xfId="0" applyFont="1" applyFill="1" applyBorder="1" applyAlignment="1"/>
    <xf numFmtId="0" fontId="22" fillId="4" borderId="4" xfId="0" applyFont="1" applyFill="1" applyBorder="1" applyAlignment="1">
      <alignment vertical="center" wrapText="1"/>
    </xf>
    <xf numFmtId="0" fontId="32" fillId="4" borderId="9" xfId="0" applyFont="1" applyFill="1" applyBorder="1" applyAlignment="1">
      <alignment horizontal="center" vertical="center" wrapText="1"/>
    </xf>
    <xf numFmtId="0" fontId="32" fillId="4" borderId="9" xfId="0" applyFont="1" applyFill="1" applyBorder="1" applyAlignment="1">
      <alignment horizontal="left" vertical="center" wrapText="1"/>
    </xf>
    <xf numFmtId="0" fontId="32" fillId="4" borderId="9" xfId="0" applyFont="1" applyFill="1" applyBorder="1" applyAlignment="1">
      <alignment horizontal="right" vertical="center"/>
    </xf>
    <xf numFmtId="0" fontId="22" fillId="4" borderId="9" xfId="0" applyFont="1" applyFill="1" applyBorder="1" applyAlignment="1">
      <alignment horizontal="right" vertical="center" wrapText="1"/>
    </xf>
    <xf numFmtId="0" fontId="7" fillId="4" borderId="9" xfId="0" applyFont="1" applyFill="1" applyBorder="1" applyAlignment="1">
      <alignment vertical="center" wrapText="1"/>
    </xf>
    <xf numFmtId="0" fontId="22" fillId="4" borderId="25" xfId="0" applyFont="1" applyFill="1" applyBorder="1" applyAlignment="1"/>
    <xf numFmtId="0" fontId="32" fillId="4" borderId="12" xfId="0" applyFont="1" applyFill="1" applyBorder="1" applyAlignment="1">
      <alignment vertical="center"/>
    </xf>
    <xf numFmtId="0" fontId="7" fillId="4" borderId="24" xfId="0" applyFont="1" applyFill="1" applyBorder="1" applyAlignment="1">
      <alignment vertical="center" wrapText="1"/>
    </xf>
    <xf numFmtId="0" fontId="7" fillId="4" borderId="4" xfId="0" applyFont="1" applyFill="1" applyBorder="1" applyAlignment="1">
      <alignment vertical="center" wrapText="1"/>
    </xf>
    <xf numFmtId="0" fontId="14" fillId="4" borderId="1" xfId="0" applyFont="1" applyFill="1" applyBorder="1" applyAlignment="1">
      <alignment horizontal="right" vertical="center" wrapText="1"/>
    </xf>
    <xf numFmtId="0" fontId="7" fillId="4" borderId="4" xfId="0" applyFont="1" applyFill="1" applyBorder="1" applyAlignment="1"/>
    <xf numFmtId="0" fontId="32" fillId="4" borderId="36" xfId="0" applyFont="1" applyFill="1" applyBorder="1" applyAlignment="1">
      <alignment horizontal="left" vertical="center" wrapText="1"/>
    </xf>
    <xf numFmtId="0" fontId="30" fillId="4" borderId="36" xfId="0" applyFont="1" applyFill="1" applyBorder="1" applyAlignment="1">
      <alignment horizontal="center" vertical="center"/>
    </xf>
    <xf numFmtId="0" fontId="32" fillId="4" borderId="36" xfId="0" applyFont="1" applyFill="1" applyBorder="1" applyAlignment="1">
      <alignment vertical="center" wrapText="1"/>
    </xf>
    <xf numFmtId="0" fontId="32" fillId="4" borderId="36" xfId="0" applyFont="1" applyFill="1" applyBorder="1" applyAlignment="1">
      <alignment horizontal="right" vertical="center"/>
    </xf>
    <xf numFmtId="0" fontId="7" fillId="4" borderId="37" xfId="0" applyFont="1" applyFill="1" applyBorder="1" applyAlignment="1"/>
    <xf numFmtId="0" fontId="7" fillId="4" borderId="28" xfId="0" applyFont="1" applyFill="1" applyBorder="1" applyAlignment="1">
      <alignment horizontal="right" vertical="center" wrapText="1"/>
    </xf>
    <xf numFmtId="0" fontId="4" fillId="4" borderId="1" xfId="0" applyFont="1" applyFill="1" applyBorder="1" applyAlignment="1">
      <alignment horizontal="right"/>
    </xf>
    <xf numFmtId="0" fontId="9" fillId="4" borderId="3" xfId="0" applyFont="1" applyFill="1" applyBorder="1" applyAlignment="1"/>
    <xf numFmtId="0" fontId="9" fillId="4" borderId="24" xfId="0" applyFont="1" applyFill="1" applyBorder="1" applyAlignment="1"/>
    <xf numFmtId="0" fontId="9" fillId="4" borderId="58" xfId="0" applyFont="1" applyFill="1" applyBorder="1" applyAlignment="1"/>
    <xf numFmtId="0" fontId="4" fillId="4" borderId="1" xfId="0" applyFont="1" applyFill="1" applyBorder="1" applyAlignment="1">
      <alignment horizontal="right" vertical="center"/>
    </xf>
    <xf numFmtId="0" fontId="9" fillId="4" borderId="2" xfId="0" applyFont="1" applyFill="1" applyBorder="1" applyAlignment="1"/>
    <xf numFmtId="0" fontId="34" fillId="4" borderId="1" xfId="0" applyFont="1" applyFill="1" applyBorder="1" applyAlignment="1">
      <alignment vertical="center" wrapText="1"/>
    </xf>
    <xf numFmtId="0" fontId="30" fillId="4" borderId="9" xfId="0" applyFont="1" applyFill="1" applyBorder="1" applyAlignment="1">
      <alignment vertical="center" wrapText="1"/>
    </xf>
    <xf numFmtId="0" fontId="7" fillId="4" borderId="8" xfId="0" applyFont="1" applyFill="1" applyBorder="1" applyAlignment="1">
      <alignment horizontal="right" vertical="center" wrapText="1"/>
    </xf>
    <xf numFmtId="171" fontId="9" fillId="4" borderId="11" xfId="1" applyNumberFormat="1" applyFont="1" applyFill="1" applyBorder="1" applyAlignment="1">
      <alignment vertical="center" textRotation="90" wrapText="1"/>
    </xf>
    <xf numFmtId="0" fontId="8" fillId="4" borderId="25" xfId="0" applyFont="1" applyFill="1" applyBorder="1" applyAlignment="1">
      <alignment vertical="center" wrapText="1"/>
    </xf>
    <xf numFmtId="0" fontId="32" fillId="4" borderId="19" xfId="0" applyFont="1" applyFill="1" applyBorder="1" applyAlignment="1">
      <alignment horizontal="left" vertical="center" wrapText="1"/>
    </xf>
    <xf numFmtId="0" fontId="22" fillId="4" borderId="8" xfId="0" applyFont="1" applyFill="1" applyBorder="1" applyAlignment="1">
      <alignment horizontal="right" vertical="center" wrapText="1"/>
    </xf>
    <xf numFmtId="0" fontId="1" fillId="4" borderId="8" xfId="0" applyFont="1" applyFill="1" applyBorder="1" applyAlignment="1">
      <alignment horizontal="right"/>
    </xf>
    <xf numFmtId="0" fontId="7" fillId="4" borderId="8" xfId="0" applyFont="1" applyFill="1" applyBorder="1" applyAlignment="1">
      <alignment horizontal="center" vertical="center"/>
    </xf>
    <xf numFmtId="0" fontId="24" fillId="4" borderId="3" xfId="0" applyFont="1" applyFill="1" applyBorder="1" applyAlignment="1">
      <alignment horizontal="center" vertical="center" wrapText="1"/>
    </xf>
    <xf numFmtId="0" fontId="30" fillId="4" borderId="22" xfId="0" applyFont="1" applyFill="1" applyBorder="1" applyAlignment="1">
      <alignment horizontal="justify" vertical="center"/>
    </xf>
    <xf numFmtId="0" fontId="1" fillId="4" borderId="1" xfId="0" applyFont="1" applyFill="1" applyBorder="1" applyAlignment="1">
      <alignment horizontal="right"/>
    </xf>
    <xf numFmtId="0" fontId="24" fillId="4" borderId="4" xfId="0" applyFont="1" applyFill="1" applyBorder="1" applyAlignment="1">
      <alignment horizontal="center" vertical="center" wrapText="1"/>
    </xf>
    <xf numFmtId="0" fontId="30" fillId="4" borderId="22"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30" fillId="4" borderId="20" xfId="0" applyFont="1" applyFill="1" applyBorder="1" applyAlignment="1">
      <alignment horizontal="justify" vertical="center"/>
    </xf>
    <xf numFmtId="0" fontId="30" fillId="4" borderId="9" xfId="0" applyFont="1" applyFill="1" applyBorder="1" applyAlignment="1">
      <alignment horizontal="right" vertical="center"/>
    </xf>
    <xf numFmtId="0" fontId="4" fillId="4" borderId="9" xfId="0" applyFont="1" applyFill="1" applyBorder="1" applyAlignment="1">
      <alignment horizontal="right"/>
    </xf>
    <xf numFmtId="0" fontId="7" fillId="4" borderId="9" xfId="0" applyFont="1" applyFill="1" applyBorder="1" applyAlignment="1">
      <alignment horizontal="center" vertical="center"/>
    </xf>
    <xf numFmtId="0" fontId="24" fillId="4" borderId="25" xfId="0" applyFont="1" applyFill="1" applyBorder="1" applyAlignment="1">
      <alignment horizontal="center" vertical="center" wrapText="1"/>
    </xf>
    <xf numFmtId="0" fontId="32" fillId="4" borderId="8" xfId="0" applyNumberFormat="1" applyFont="1" applyFill="1" applyBorder="1" applyAlignment="1">
      <alignment horizontal="center" vertical="center" wrapText="1"/>
    </xf>
    <xf numFmtId="0" fontId="32" fillId="4" borderId="8" xfId="0" applyNumberFormat="1" applyFont="1" applyFill="1" applyBorder="1" applyAlignment="1">
      <alignment horizontal="right" vertical="center" wrapText="1"/>
    </xf>
    <xf numFmtId="0" fontId="9" fillId="4" borderId="24" xfId="0" applyFont="1" applyFill="1" applyBorder="1" applyAlignment="1">
      <alignment vertical="center" wrapText="1"/>
    </xf>
    <xf numFmtId="0" fontId="32" fillId="4" borderId="1" xfId="0" applyNumberFormat="1" applyFont="1" applyFill="1" applyBorder="1" applyAlignment="1">
      <alignment horizontal="center" vertical="center" wrapText="1"/>
    </xf>
    <xf numFmtId="0" fontId="30" fillId="4" borderId="1" xfId="0" applyNumberFormat="1" applyFont="1" applyFill="1" applyBorder="1" applyAlignment="1">
      <alignment horizontal="right" vertical="center" wrapText="1"/>
    </xf>
    <xf numFmtId="0" fontId="32" fillId="4" borderId="1" xfId="0" applyNumberFormat="1" applyFont="1" applyFill="1" applyBorder="1" applyAlignment="1">
      <alignment horizontal="left" vertical="center" wrapText="1"/>
    </xf>
    <xf numFmtId="0" fontId="7" fillId="4" borderId="1" xfId="0" applyFont="1" applyFill="1" applyBorder="1" applyAlignment="1"/>
    <xf numFmtId="0" fontId="9" fillId="4" borderId="4" xfId="0" applyFont="1" applyFill="1" applyBorder="1" applyAlignment="1">
      <alignment vertical="center" wrapText="1"/>
    </xf>
    <xf numFmtId="0" fontId="9" fillId="4" borderId="4" xfId="0" applyFont="1" applyFill="1" applyBorder="1" applyAlignment="1">
      <alignment vertical="center" textRotation="90" wrapText="1"/>
    </xf>
    <xf numFmtId="0" fontId="9" fillId="4" borderId="2" xfId="0" applyFont="1" applyFill="1" applyBorder="1" applyAlignment="1">
      <alignment vertical="center" wrapText="1"/>
    </xf>
    <xf numFmtId="0" fontId="32" fillId="4" borderId="1" xfId="0" applyNumberFormat="1" applyFont="1" applyFill="1" applyBorder="1" applyAlignment="1">
      <alignment horizontal="right" vertical="center" wrapText="1"/>
    </xf>
    <xf numFmtId="0" fontId="32" fillId="4" borderId="36" xfId="0" applyNumberFormat="1" applyFont="1" applyFill="1" applyBorder="1" applyAlignment="1">
      <alignment horizontal="left" vertical="center" wrapText="1"/>
    </xf>
    <xf numFmtId="0" fontId="32" fillId="4" borderId="36" xfId="0" applyNumberFormat="1" applyFont="1" applyFill="1" applyBorder="1" applyAlignment="1">
      <alignment horizontal="center" vertical="center" wrapText="1"/>
    </xf>
    <xf numFmtId="0" fontId="32" fillId="4" borderId="36" xfId="0" applyFont="1" applyFill="1" applyBorder="1" applyAlignment="1">
      <alignment horizontal="right" vertical="center" wrapText="1"/>
    </xf>
    <xf numFmtId="0" fontId="30" fillId="4" borderId="36" xfId="0" applyFont="1" applyFill="1" applyBorder="1" applyAlignment="1">
      <alignment horizontal="right" vertical="center" wrapText="1"/>
    </xf>
    <xf numFmtId="0" fontId="8" fillId="4" borderId="18" xfId="0" applyFont="1" applyFill="1" applyBorder="1" applyAlignment="1">
      <alignment horizontal="center" vertical="center" wrapText="1"/>
    </xf>
    <xf numFmtId="168" fontId="7" fillId="4" borderId="11" xfId="1" applyNumberFormat="1" applyFont="1" applyFill="1" applyBorder="1" applyAlignment="1">
      <alignment vertical="center" textRotation="90" wrapText="1"/>
    </xf>
    <xf numFmtId="169" fontId="7" fillId="4" borderId="11" xfId="0" applyNumberFormat="1" applyFont="1" applyFill="1" applyBorder="1" applyAlignment="1">
      <alignment vertical="center" textRotation="90" wrapText="1"/>
    </xf>
    <xf numFmtId="0" fontId="5" fillId="4" borderId="0" xfId="0" applyFont="1" applyFill="1"/>
    <xf numFmtId="0" fontId="32" fillId="4" borderId="8" xfId="0" applyFont="1" applyFill="1" applyBorder="1" applyAlignment="1">
      <alignment horizontal="justify" vertical="center" wrapText="1"/>
    </xf>
    <xf numFmtId="0" fontId="30" fillId="4" borderId="8" xfId="0" applyFont="1" applyFill="1" applyBorder="1" applyAlignment="1">
      <alignment horizontal="right" vertical="center" wrapText="1"/>
    </xf>
    <xf numFmtId="167" fontId="9" fillId="4" borderId="8" xfId="0" applyNumberFormat="1" applyFont="1" applyFill="1" applyBorder="1" applyAlignment="1">
      <alignment horizontal="right" vertical="center" wrapText="1"/>
    </xf>
    <xf numFmtId="0" fontId="9" fillId="4" borderId="3" xfId="0" applyFont="1" applyFill="1" applyBorder="1"/>
    <xf numFmtId="0" fontId="32" fillId="4" borderId="1" xfId="0" applyFont="1" applyFill="1" applyBorder="1" applyAlignment="1">
      <alignment horizontal="justify" vertical="center" wrapText="1"/>
    </xf>
    <xf numFmtId="167" fontId="9" fillId="4" borderId="1" xfId="0" applyNumberFormat="1" applyFont="1" applyFill="1" applyBorder="1" applyAlignment="1">
      <alignment horizontal="right" vertical="center" wrapText="1"/>
    </xf>
    <xf numFmtId="0" fontId="9" fillId="4" borderId="4" xfId="0" applyFont="1" applyFill="1" applyBorder="1"/>
    <xf numFmtId="170" fontId="15" fillId="4" borderId="34" xfId="0" applyNumberFormat="1" applyFont="1" applyFill="1" applyBorder="1" applyAlignment="1">
      <alignment horizontal="right" vertical="center"/>
    </xf>
    <xf numFmtId="0" fontId="32" fillId="4" borderId="1" xfId="0" applyFont="1" applyFill="1" applyBorder="1" applyAlignment="1">
      <alignment horizontal="left" vertical="center"/>
    </xf>
    <xf numFmtId="0" fontId="30" fillId="4" borderId="9" xfId="0" applyFont="1" applyFill="1" applyBorder="1" applyAlignment="1">
      <alignment horizontal="left" vertical="center"/>
    </xf>
    <xf numFmtId="0" fontId="14" fillId="4" borderId="20" xfId="0" applyFont="1" applyFill="1" applyBorder="1" applyAlignment="1">
      <alignment horizontal="justify"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vertical="center" wrapText="1"/>
    </xf>
    <xf numFmtId="167" fontId="8" fillId="4" borderId="9" xfId="0" applyNumberFormat="1" applyFont="1" applyFill="1" applyBorder="1" applyAlignment="1">
      <alignment vertical="center" wrapText="1"/>
    </xf>
    <xf numFmtId="0" fontId="1" fillId="4" borderId="0" xfId="0" applyFont="1" applyFill="1"/>
    <xf numFmtId="0" fontId="30" fillId="4" borderId="19" xfId="0" applyFont="1" applyFill="1" applyBorder="1" applyAlignment="1">
      <alignment horizontal="justify" vertical="center" wrapText="1"/>
    </xf>
    <xf numFmtId="0" fontId="30" fillId="4" borderId="22" xfId="0" applyFont="1" applyFill="1" applyBorder="1" applyAlignment="1">
      <alignment horizontal="justify" vertical="center" wrapText="1"/>
    </xf>
    <xf numFmtId="0" fontId="9" fillId="4" borderId="1" xfId="0" applyFont="1" applyFill="1" applyBorder="1" applyAlignment="1">
      <alignment horizontal="center" vertical="center" wrapText="1"/>
    </xf>
    <xf numFmtId="0" fontId="30" fillId="4" borderId="20" xfId="0" applyFont="1" applyFill="1" applyBorder="1" applyAlignment="1">
      <alignment horizontal="justify" vertical="center" wrapText="1"/>
    </xf>
    <xf numFmtId="0" fontId="9" fillId="4" borderId="25" xfId="0" applyFont="1" applyFill="1" applyBorder="1"/>
    <xf numFmtId="0" fontId="8" fillId="4" borderId="16" xfId="0" applyFont="1" applyFill="1" applyBorder="1" applyAlignment="1">
      <alignment horizontal="center" vertical="center" wrapText="1"/>
    </xf>
    <xf numFmtId="0" fontId="14" fillId="4" borderId="16" xfId="0" applyFont="1" applyFill="1" applyBorder="1" applyAlignment="1">
      <alignment horizontal="justify" vertical="center" wrapText="1"/>
    </xf>
    <xf numFmtId="0" fontId="14" fillId="4" borderId="16" xfId="0" applyFont="1" applyFill="1" applyBorder="1" applyAlignment="1">
      <alignment vertical="center" wrapText="1"/>
    </xf>
    <xf numFmtId="0" fontId="8" fillId="4" borderId="14" xfId="0" applyFont="1" applyFill="1" applyBorder="1" applyAlignment="1">
      <alignment horizontal="center" vertical="center" wrapText="1"/>
    </xf>
    <xf numFmtId="0" fontId="30" fillId="4" borderId="8" xfId="0" applyFont="1" applyFill="1" applyBorder="1" applyAlignment="1">
      <alignment horizontal="center" vertical="top" wrapText="1"/>
    </xf>
    <xf numFmtId="0" fontId="32" fillId="4" borderId="8" xfId="0" applyNumberFormat="1" applyFont="1" applyFill="1" applyBorder="1" applyAlignment="1">
      <alignment horizontal="left" vertical="center" wrapText="1"/>
    </xf>
    <xf numFmtId="0" fontId="32" fillId="4" borderId="8" xfId="0" applyFont="1" applyFill="1" applyBorder="1" applyAlignment="1">
      <alignment horizontal="right" vertical="center" wrapText="1"/>
    </xf>
    <xf numFmtId="0" fontId="40" fillId="4" borderId="8" xfId="0" applyFont="1" applyFill="1" applyBorder="1" applyAlignment="1">
      <alignment horizontal="right" vertical="center" wrapText="1"/>
    </xf>
    <xf numFmtId="0" fontId="41" fillId="4" borderId="8" xfId="0" applyFont="1" applyFill="1" applyBorder="1" applyAlignment="1">
      <alignment vertical="center"/>
    </xf>
    <xf numFmtId="0" fontId="40" fillId="4" borderId="8" xfId="0" applyFont="1" applyFill="1" applyBorder="1" applyAlignment="1">
      <alignment horizontal="center" vertical="center"/>
    </xf>
    <xf numFmtId="0" fontId="9" fillId="4" borderId="42" xfId="0" applyFont="1" applyFill="1" applyBorder="1" applyAlignment="1">
      <alignment wrapText="1"/>
    </xf>
    <xf numFmtId="0" fontId="30" fillId="4" borderId="1" xfId="0" applyFont="1" applyFill="1" applyBorder="1" applyAlignment="1">
      <alignment horizontal="center" vertical="top" wrapText="1"/>
    </xf>
    <xf numFmtId="0" fontId="40" fillId="4" borderId="1" xfId="0" applyFont="1" applyFill="1" applyBorder="1" applyAlignment="1">
      <alignment horizontal="right" vertical="center" wrapText="1"/>
    </xf>
    <xf numFmtId="0" fontId="41" fillId="4" borderId="1" xfId="0" applyFont="1" applyFill="1" applyBorder="1" applyAlignment="1">
      <alignment vertical="center"/>
    </xf>
    <xf numFmtId="0" fontId="40" fillId="4" borderId="1" xfId="0" applyFont="1" applyFill="1" applyBorder="1" applyAlignment="1">
      <alignment horizontal="center" vertical="center"/>
    </xf>
    <xf numFmtId="0" fontId="9" fillId="4" borderId="4" xfId="0" applyFont="1" applyFill="1" applyBorder="1" applyAlignment="1">
      <alignment horizontal="center" wrapText="1"/>
    </xf>
    <xf numFmtId="0" fontId="9" fillId="4" borderId="24" xfId="0" applyFont="1" applyFill="1" applyBorder="1" applyAlignment="1">
      <alignment wrapText="1"/>
    </xf>
    <xf numFmtId="0" fontId="30" fillId="4" borderId="1" xfId="0" applyFont="1" applyFill="1" applyBorder="1" applyAlignment="1">
      <alignment horizontal="left" vertical="center"/>
    </xf>
    <xf numFmtId="0" fontId="30" fillId="4" borderId="36" xfId="0" applyFont="1" applyFill="1" applyBorder="1" applyAlignment="1">
      <alignment horizontal="justify" vertical="center"/>
    </xf>
    <xf numFmtId="0" fontId="40" fillId="4" borderId="36" xfId="0" applyFont="1" applyFill="1" applyBorder="1" applyAlignment="1">
      <alignment horizontal="right" vertical="center" wrapText="1"/>
    </xf>
    <xf numFmtId="0" fontId="41" fillId="4" borderId="36" xfId="0" applyFont="1" applyFill="1" applyBorder="1" applyAlignment="1">
      <alignment vertical="center"/>
    </xf>
    <xf numFmtId="0" fontId="40" fillId="4" borderId="36" xfId="0" applyFont="1" applyFill="1" applyBorder="1" applyAlignment="1">
      <alignment horizontal="center" vertical="center"/>
    </xf>
    <xf numFmtId="0" fontId="40" fillId="4" borderId="1" xfId="0" applyFont="1" applyFill="1" applyBorder="1" applyAlignment="1">
      <alignment vertical="center" wrapText="1"/>
    </xf>
    <xf numFmtId="0" fontId="32" fillId="4" borderId="9" xfId="0" applyFont="1" applyFill="1" applyBorder="1" applyAlignment="1">
      <alignment vertical="center"/>
    </xf>
    <xf numFmtId="0" fontId="30" fillId="4" borderId="9" xfId="0" applyFont="1" applyFill="1" applyBorder="1" applyAlignment="1">
      <alignment vertical="center"/>
    </xf>
    <xf numFmtId="0" fontId="41" fillId="4" borderId="9" xfId="0" applyFont="1" applyFill="1" applyBorder="1" applyAlignment="1">
      <alignment vertical="center"/>
    </xf>
    <xf numFmtId="0" fontId="40" fillId="4" borderId="9" xfId="0" applyFont="1" applyFill="1" applyBorder="1" applyAlignment="1">
      <alignment horizontal="center" vertical="center"/>
    </xf>
    <xf numFmtId="0" fontId="40" fillId="4" borderId="9" xfId="0" applyFont="1" applyFill="1" applyBorder="1" applyAlignment="1">
      <alignment vertical="center" wrapText="1"/>
    </xf>
    <xf numFmtId="0" fontId="40" fillId="4" borderId="9" xfId="0" applyFont="1" applyFill="1" applyBorder="1" applyAlignment="1">
      <alignment horizontal="right" vertical="center" wrapText="1"/>
    </xf>
    <xf numFmtId="0" fontId="9" fillId="4" borderId="25" xfId="0" applyFont="1" applyFill="1" applyBorder="1" applyAlignment="1">
      <alignment horizontal="center" wrapText="1"/>
    </xf>
    <xf numFmtId="0" fontId="8" fillId="4" borderId="41" xfId="0" applyFont="1" applyFill="1" applyBorder="1" applyAlignment="1">
      <alignment horizontal="center" vertical="center" wrapText="1"/>
    </xf>
    <xf numFmtId="0" fontId="9" fillId="4" borderId="13" xfId="0" applyFont="1" applyFill="1" applyBorder="1" applyAlignment="1">
      <alignment vertical="center" wrapText="1"/>
    </xf>
    <xf numFmtId="165" fontId="9" fillId="4" borderId="11" xfId="0" applyNumberFormat="1" applyFont="1" applyFill="1" applyBorder="1" applyAlignment="1">
      <alignment vertical="center" textRotation="90" wrapText="1"/>
    </xf>
    <xf numFmtId="166" fontId="9" fillId="4" borderId="15" xfId="0" applyNumberFormat="1" applyFont="1" applyFill="1" applyBorder="1" applyAlignment="1">
      <alignment vertical="center" textRotation="90" wrapText="1"/>
    </xf>
    <xf numFmtId="0" fontId="32" fillId="4" borderId="8" xfId="0" applyFont="1" applyFill="1" applyBorder="1" applyAlignment="1">
      <alignment vertical="center" wrapText="1"/>
    </xf>
    <xf numFmtId="0" fontId="14" fillId="4" borderId="8" xfId="0" applyFont="1" applyFill="1" applyBorder="1" applyAlignment="1">
      <alignment horizontal="right" vertical="center" wrapText="1"/>
    </xf>
    <xf numFmtId="0" fontId="9" fillId="4" borderId="3" xfId="0" applyFont="1" applyFill="1" applyBorder="1" applyAlignment="1">
      <alignment horizontal="center" vertical="center" wrapText="1"/>
    </xf>
    <xf numFmtId="0" fontId="14" fillId="4" borderId="12" xfId="0" applyFont="1" applyFill="1" applyBorder="1" applyAlignment="1">
      <alignment horizontal="right" vertical="center" wrapText="1"/>
    </xf>
    <xf numFmtId="0" fontId="9" fillId="4" borderId="24" xfId="0" applyFont="1" applyFill="1" applyBorder="1" applyAlignment="1">
      <alignment horizontal="center" vertical="center" wrapText="1"/>
    </xf>
    <xf numFmtId="0" fontId="30" fillId="4" borderId="1" xfId="0" applyFont="1" applyFill="1" applyBorder="1" applyAlignment="1">
      <alignment horizontal="justify" vertical="center" wrapText="1"/>
    </xf>
    <xf numFmtId="0" fontId="19" fillId="4" borderId="26" xfId="0" applyFont="1" applyFill="1" applyBorder="1" applyAlignment="1">
      <alignment vertical="center" wrapText="1"/>
    </xf>
    <xf numFmtId="0" fontId="19" fillId="4" borderId="27" xfId="0" applyFont="1" applyFill="1" applyBorder="1" applyAlignment="1">
      <alignment vertical="center" wrapText="1"/>
    </xf>
    <xf numFmtId="0" fontId="19" fillId="4" borderId="23" xfId="0" applyFont="1" applyFill="1" applyBorder="1" applyAlignment="1">
      <alignment vertical="center" wrapText="1"/>
    </xf>
    <xf numFmtId="166" fontId="9" fillId="4" borderId="11" xfId="1" applyNumberFormat="1" applyFont="1" applyFill="1" applyBorder="1" applyAlignment="1">
      <alignment vertical="center" textRotation="90" wrapText="1"/>
    </xf>
    <xf numFmtId="0" fontId="8" fillId="4" borderId="8" xfId="0" applyFont="1" applyFill="1" applyBorder="1" applyAlignment="1">
      <alignment horizontal="right" vertical="center" wrapText="1"/>
    </xf>
    <xf numFmtId="0" fontId="7" fillId="4" borderId="3" xfId="0" applyFont="1" applyFill="1" applyBorder="1" applyAlignment="1">
      <alignment horizontal="right" vertical="center" wrapText="1"/>
    </xf>
    <xf numFmtId="0" fontId="24" fillId="4" borderId="57" xfId="0" applyFont="1" applyFill="1" applyBorder="1" applyAlignment="1">
      <alignment horizontal="center" vertical="center" wrapText="1"/>
    </xf>
    <xf numFmtId="0" fontId="8" fillId="4" borderId="1"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24" fillId="4" borderId="58" xfId="0" applyFont="1" applyFill="1" applyBorder="1" applyAlignment="1">
      <alignment horizontal="center" vertical="center" wrapText="1"/>
    </xf>
    <xf numFmtId="0" fontId="32" fillId="4" borderId="22" xfId="0" applyFont="1" applyFill="1" applyBorder="1" applyAlignment="1">
      <alignment horizontal="justify" vertical="center" wrapText="1"/>
    </xf>
    <xf numFmtId="0" fontId="32" fillId="4" borderId="20" xfId="0" applyFont="1" applyFill="1" applyBorder="1" applyAlignment="1">
      <alignment horizontal="justify" vertical="center" wrapText="1"/>
    </xf>
    <xf numFmtId="0" fontId="8" fillId="4" borderId="9" xfId="0" applyFont="1" applyFill="1" applyBorder="1" applyAlignment="1">
      <alignment horizontal="right" vertical="center" wrapText="1"/>
    </xf>
    <xf numFmtId="0" fontId="7" fillId="4" borderId="25" xfId="0" applyFont="1" applyFill="1" applyBorder="1" applyAlignment="1">
      <alignment horizontal="right" vertical="center" wrapText="1"/>
    </xf>
    <xf numFmtId="0" fontId="30" fillId="4" borderId="1" xfId="0" applyFont="1" applyFill="1" applyBorder="1" applyAlignment="1">
      <alignment horizontal="left" vertical="center" wrapText="1"/>
    </xf>
    <xf numFmtId="0" fontId="30" fillId="4" borderId="8"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8" xfId="0" applyFont="1" applyFill="1" applyBorder="1" applyAlignment="1">
      <alignment vertical="center"/>
    </xf>
    <xf numFmtId="0" fontId="16" fillId="4" borderId="50" xfId="0" applyFont="1" applyFill="1" applyBorder="1" applyAlignment="1">
      <alignment horizontal="justify"/>
    </xf>
    <xf numFmtId="10" fontId="8" fillId="4" borderId="9" xfId="0" applyNumberFormat="1" applyFont="1" applyFill="1" applyBorder="1" applyAlignment="1">
      <alignment vertical="center" wrapText="1"/>
    </xf>
    <xf numFmtId="0" fontId="30" fillId="4" borderId="1" xfId="0" applyFont="1" applyFill="1" applyBorder="1" applyAlignment="1">
      <alignment horizontal="left" vertical="center" wrapText="1"/>
    </xf>
    <xf numFmtId="0" fontId="48" fillId="0" borderId="0" xfId="0" applyFont="1"/>
    <xf numFmtId="0" fontId="49" fillId="0" borderId="0" xfId="0" applyFont="1"/>
    <xf numFmtId="2" fontId="28" fillId="9" borderId="1" xfId="0" applyNumberFormat="1" applyFont="1" applyFill="1" applyBorder="1"/>
    <xf numFmtId="2" fontId="28" fillId="3" borderId="1" xfId="0" applyNumberFormat="1" applyFont="1" applyFill="1" applyBorder="1"/>
    <xf numFmtId="0" fontId="28" fillId="3" borderId="1" xfId="0" applyFont="1" applyFill="1" applyBorder="1"/>
    <xf numFmtId="2" fontId="39" fillId="9" borderId="1" xfId="0" applyNumberFormat="1" applyFont="1" applyFill="1" applyBorder="1"/>
    <xf numFmtId="2" fontId="11" fillId="4" borderId="16" xfId="0" applyNumberFormat="1" applyFont="1" applyFill="1" applyBorder="1" applyAlignment="1">
      <alignment vertical="center"/>
    </xf>
    <xf numFmtId="0" fontId="48" fillId="0" borderId="64" xfId="0" applyFont="1" applyBorder="1"/>
    <xf numFmtId="0" fontId="48" fillId="0" borderId="65" xfId="0" applyFont="1" applyBorder="1"/>
    <xf numFmtId="0" fontId="4" fillId="4" borderId="62" xfId="0" applyFont="1" applyFill="1" applyBorder="1" applyAlignment="1">
      <alignment wrapText="1"/>
    </xf>
    <xf numFmtId="0" fontId="4" fillId="4" borderId="63" xfId="0" applyFont="1" applyFill="1" applyBorder="1" applyAlignment="1">
      <alignment wrapText="1"/>
    </xf>
    <xf numFmtId="0" fontId="0" fillId="0" borderId="19" xfId="0" applyBorder="1"/>
    <xf numFmtId="0" fontId="0" fillId="0" borderId="8" xfId="0" applyBorder="1"/>
    <xf numFmtId="0" fontId="0" fillId="0" borderId="3" xfId="0" applyBorder="1"/>
    <xf numFmtId="0" fontId="0" fillId="0" borderId="22" xfId="0" applyBorder="1"/>
    <xf numFmtId="0" fontId="0" fillId="0" borderId="4" xfId="0" applyBorder="1"/>
    <xf numFmtId="0" fontId="48" fillId="0" borderId="20" xfId="0" applyFont="1" applyBorder="1"/>
    <xf numFmtId="0" fontId="48" fillId="0" borderId="9" xfId="0" applyFont="1" applyBorder="1"/>
    <xf numFmtId="0" fontId="48" fillId="0" borderId="25" xfId="0" applyFont="1" applyBorder="1"/>
    <xf numFmtId="0" fontId="1" fillId="0" borderId="19" xfId="0" applyFont="1" applyBorder="1"/>
    <xf numFmtId="0" fontId="4" fillId="4" borderId="2" xfId="0" applyFont="1" applyFill="1" applyBorder="1" applyAlignment="1">
      <alignment wrapText="1"/>
    </xf>
    <xf numFmtId="0" fontId="11" fillId="4" borderId="2" xfId="0" applyFont="1" applyFill="1" applyBorder="1" applyAlignment="1">
      <alignment wrapText="1"/>
    </xf>
    <xf numFmtId="0" fontId="1" fillId="0" borderId="8" xfId="0" applyFont="1" applyBorder="1" applyAlignment="1">
      <alignment horizontal="right"/>
    </xf>
    <xf numFmtId="0" fontId="4" fillId="4" borderId="63" xfId="0" applyFont="1" applyFill="1" applyBorder="1" applyAlignment="1">
      <alignment vertical="center" wrapText="1"/>
    </xf>
    <xf numFmtId="0" fontId="17" fillId="4" borderId="44" xfId="0" applyFont="1" applyFill="1" applyBorder="1" applyAlignment="1">
      <alignment horizontal="center" wrapText="1" readingOrder="1"/>
    </xf>
    <xf numFmtId="0" fontId="17" fillId="4" borderId="42" xfId="0" applyFont="1" applyFill="1" applyBorder="1" applyAlignment="1">
      <alignment horizontal="center" wrapText="1" readingOrder="1"/>
    </xf>
    <xf numFmtId="0" fontId="8" fillId="4" borderId="1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0" xfId="0" applyFont="1" applyFill="1" applyBorder="1" applyAlignment="1">
      <alignment horizontal="center" vertical="center" wrapText="1"/>
    </xf>
    <xf numFmtId="168" fontId="33" fillId="4" borderId="44" xfId="0" applyNumberFormat="1" applyFont="1" applyFill="1" applyBorder="1" applyAlignment="1">
      <alignment horizontal="center" vertical="center" textRotation="90"/>
    </xf>
    <xf numFmtId="168" fontId="33" fillId="4" borderId="31" xfId="0" applyNumberFormat="1" applyFont="1" applyFill="1" applyBorder="1" applyAlignment="1">
      <alignment horizontal="center" vertical="center" textRotation="90"/>
    </xf>
    <xf numFmtId="0" fontId="8" fillId="4" borderId="41" xfId="0" applyFont="1" applyFill="1" applyBorder="1" applyAlignment="1">
      <alignment horizontal="center" vertical="center" wrapText="1"/>
    </xf>
    <xf numFmtId="168" fontId="33" fillId="4" borderId="11" xfId="0" applyNumberFormat="1" applyFont="1" applyFill="1" applyBorder="1" applyAlignment="1">
      <alignment horizontal="center" vertical="center" textRotation="90"/>
    </xf>
    <xf numFmtId="168" fontId="33" fillId="4" borderId="32" xfId="0" applyNumberFormat="1" applyFont="1" applyFill="1" applyBorder="1" applyAlignment="1">
      <alignment horizontal="center" vertical="center" textRotation="90"/>
    </xf>
    <xf numFmtId="168" fontId="33" fillId="4" borderId="15" xfId="0" applyNumberFormat="1" applyFont="1" applyFill="1" applyBorder="1" applyAlignment="1">
      <alignment horizontal="center" vertical="center" textRotation="90"/>
    </xf>
    <xf numFmtId="0" fontId="8" fillId="4" borderId="1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textRotation="90" wrapText="1"/>
    </xf>
    <xf numFmtId="0" fontId="8" fillId="4" borderId="16" xfId="0" applyFont="1" applyFill="1" applyBorder="1" applyAlignment="1">
      <alignment horizontal="center" vertical="center" textRotation="90" wrapText="1"/>
    </xf>
    <xf numFmtId="0" fontId="8" fillId="4" borderId="49"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33" fillId="4" borderId="45" xfId="0" applyFont="1" applyFill="1" applyBorder="1" applyAlignment="1">
      <alignment horizontal="center" vertical="center" wrapText="1"/>
    </xf>
    <xf numFmtId="0" fontId="33" fillId="4" borderId="46"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3" fillId="4" borderId="11"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6" xfId="0" applyFont="1" applyFill="1" applyBorder="1" applyAlignment="1">
      <alignment horizontal="center" vertical="center" wrapText="1"/>
    </xf>
    <xf numFmtId="168" fontId="33" fillId="4" borderId="30" xfId="0" applyNumberFormat="1" applyFont="1" applyFill="1" applyBorder="1" applyAlignment="1">
      <alignment horizontal="center" vertical="center" textRotation="90"/>
    </xf>
    <xf numFmtId="168" fontId="33" fillId="4" borderId="14" xfId="0" applyNumberFormat="1" applyFont="1" applyFill="1" applyBorder="1" applyAlignment="1">
      <alignment horizontal="center" vertical="center" textRotation="90"/>
    </xf>
    <xf numFmtId="0" fontId="32" fillId="4" borderId="1" xfId="0" applyFont="1" applyFill="1" applyBorder="1" applyAlignment="1">
      <alignment horizontal="left" vertical="center" wrapText="1"/>
    </xf>
    <xf numFmtId="0" fontId="32" fillId="4" borderId="1" xfId="0" applyFont="1" applyFill="1" applyBorder="1" applyAlignment="1">
      <alignment vertical="center" wrapText="1"/>
    </xf>
    <xf numFmtId="0" fontId="7" fillId="4" borderId="12" xfId="1" applyNumberFormat="1" applyFont="1" applyFill="1" applyBorder="1" applyAlignment="1">
      <alignment horizontal="center" vertical="center" wrapText="1"/>
    </xf>
    <xf numFmtId="0" fontId="7" fillId="4" borderId="1" xfId="1" applyNumberFormat="1" applyFont="1" applyFill="1" applyBorder="1" applyAlignment="1">
      <alignment horizontal="center" vertical="center" wrapText="1"/>
    </xf>
    <xf numFmtId="0" fontId="7" fillId="4" borderId="36" xfId="1" applyNumberFormat="1" applyFont="1" applyFill="1" applyBorder="1" applyAlignment="1">
      <alignment horizontal="center" vertical="center" wrapText="1"/>
    </xf>
    <xf numFmtId="168" fontId="14" fillId="4" borderId="31" xfId="1" applyNumberFormat="1" applyFont="1" applyFill="1" applyBorder="1" applyAlignment="1">
      <alignment horizontal="center" vertical="center" textRotation="90" wrapText="1"/>
    </xf>
    <xf numFmtId="168" fontId="14" fillId="4" borderId="12" xfId="1" applyNumberFormat="1" applyFont="1" applyFill="1" applyBorder="1" applyAlignment="1">
      <alignment horizontal="center" vertical="center" textRotation="90" wrapText="1"/>
    </xf>
    <xf numFmtId="168" fontId="14" fillId="4" borderId="1" xfId="1" applyNumberFormat="1" applyFont="1" applyFill="1" applyBorder="1" applyAlignment="1">
      <alignment horizontal="center" vertical="center" textRotation="90" wrapText="1"/>
    </xf>
    <xf numFmtId="168" fontId="14" fillId="4" borderId="36" xfId="1" applyNumberFormat="1" applyFont="1" applyFill="1" applyBorder="1" applyAlignment="1">
      <alignment horizontal="center" vertical="center" textRotation="90" wrapText="1"/>
    </xf>
    <xf numFmtId="0" fontId="8" fillId="4" borderId="3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8" fillId="4" borderId="49" xfId="0" applyFont="1" applyFill="1" applyBorder="1" applyAlignment="1">
      <alignment horizontal="left" vertical="center" wrapText="1"/>
    </xf>
    <xf numFmtId="0" fontId="8" fillId="4" borderId="50" xfId="0" applyFont="1" applyFill="1" applyBorder="1" applyAlignment="1">
      <alignment horizontal="left" vertical="center" wrapText="1"/>
    </xf>
    <xf numFmtId="168" fontId="14" fillId="4" borderId="8" xfId="1" applyNumberFormat="1" applyFont="1" applyFill="1" applyBorder="1" applyAlignment="1">
      <alignment horizontal="center" vertical="center" textRotation="90" wrapText="1"/>
    </xf>
    <xf numFmtId="168" fontId="14" fillId="4" borderId="9" xfId="1" applyNumberFormat="1" applyFont="1" applyFill="1" applyBorder="1" applyAlignment="1">
      <alignment horizontal="center" vertical="center" textRotation="90" wrapText="1"/>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14" fillId="4" borderId="19"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22" fillId="4" borderId="4" xfId="0" applyFont="1" applyFill="1" applyBorder="1" applyAlignment="1">
      <alignment horizontal="center" wrapText="1"/>
    </xf>
    <xf numFmtId="0" fontId="14" fillId="4" borderId="41" xfId="0" applyFont="1" applyFill="1" applyBorder="1" applyAlignment="1">
      <alignment horizontal="center" vertical="center" wrapText="1"/>
    </xf>
    <xf numFmtId="0" fontId="14" fillId="4" borderId="18"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40"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4" fillId="4" borderId="26"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28" xfId="0" applyFont="1" applyFill="1" applyBorder="1" applyAlignment="1">
      <alignment horizontal="left" vertical="center" wrapText="1"/>
    </xf>
    <xf numFmtId="7" fontId="7" fillId="4" borderId="8" xfId="0" applyNumberFormat="1" applyFont="1" applyFill="1" applyBorder="1" applyAlignment="1">
      <alignment horizontal="center" vertical="center" textRotation="90" wrapText="1"/>
    </xf>
    <xf numFmtId="7" fontId="7" fillId="4" borderId="1" xfId="0" applyNumberFormat="1" applyFont="1" applyFill="1" applyBorder="1" applyAlignment="1">
      <alignment horizontal="center" vertical="center" textRotation="90" wrapText="1"/>
    </xf>
    <xf numFmtId="7" fontId="7" fillId="4" borderId="9" xfId="0" applyNumberFormat="1" applyFont="1" applyFill="1" applyBorder="1" applyAlignment="1">
      <alignment horizontal="center" vertical="center" textRotation="90" wrapText="1"/>
    </xf>
    <xf numFmtId="7" fontId="7" fillId="4" borderId="44" xfId="0" applyNumberFormat="1" applyFont="1" applyFill="1" applyBorder="1" applyAlignment="1">
      <alignment horizontal="center" vertical="center" textRotation="90" wrapText="1"/>
    </xf>
    <xf numFmtId="7" fontId="7" fillId="4" borderId="31" xfId="0" applyNumberFormat="1" applyFont="1" applyFill="1" applyBorder="1" applyAlignment="1">
      <alignment horizontal="center" vertical="center" textRotation="90" wrapText="1"/>
    </xf>
    <xf numFmtId="7" fontId="7" fillId="4" borderId="11" xfId="0" applyNumberFormat="1" applyFont="1" applyFill="1" applyBorder="1" applyAlignment="1">
      <alignment horizontal="center" vertical="center" textRotation="90" wrapText="1"/>
    </xf>
    <xf numFmtId="0" fontId="7" fillId="4" borderId="44"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0"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32" fillId="4" borderId="1" xfId="0" applyNumberFormat="1" applyFont="1" applyFill="1" applyBorder="1" applyAlignment="1">
      <alignment horizontal="left" vertical="center" wrapText="1"/>
    </xf>
    <xf numFmtId="173" fontId="7" fillId="4" borderId="31" xfId="1" applyNumberFormat="1" applyFont="1" applyFill="1" applyBorder="1" applyAlignment="1">
      <alignment horizontal="center" vertical="center" textRotation="90" wrapText="1"/>
    </xf>
    <xf numFmtId="0" fontId="9" fillId="4" borderId="32" xfId="0" applyFont="1" applyFill="1" applyBorder="1" applyAlignment="1">
      <alignment horizontal="center" vertical="center" wrapText="1"/>
    </xf>
    <xf numFmtId="0" fontId="9" fillId="4" borderId="24" xfId="0" applyFont="1" applyFill="1" applyBorder="1" applyAlignment="1">
      <alignment horizontal="center" vertical="center" wrapText="1"/>
    </xf>
    <xf numFmtId="168" fontId="8" fillId="4" borderId="8" xfId="1" applyNumberFormat="1" applyFont="1" applyFill="1" applyBorder="1" applyAlignment="1">
      <alignment horizontal="justify" vertical="center" textRotation="90" wrapText="1"/>
    </xf>
    <xf numFmtId="168" fontId="8" fillId="4" borderId="1" xfId="1" applyNumberFormat="1" applyFont="1" applyFill="1" applyBorder="1" applyAlignment="1">
      <alignment horizontal="justify" vertical="center" textRotation="90" wrapText="1"/>
    </xf>
    <xf numFmtId="168" fontId="8" fillId="4" borderId="9" xfId="1" applyNumberFormat="1" applyFont="1" applyFill="1" applyBorder="1" applyAlignment="1">
      <alignment horizontal="justify" vertical="center" textRotation="90" wrapText="1"/>
    </xf>
    <xf numFmtId="169" fontId="9" fillId="4" borderId="8" xfId="0" applyNumberFormat="1" applyFont="1" applyFill="1" applyBorder="1" applyAlignment="1">
      <alignment horizontal="center" vertical="center" textRotation="90" wrapText="1"/>
    </xf>
    <xf numFmtId="169" fontId="9" fillId="4" borderId="1" xfId="0" applyNumberFormat="1" applyFont="1" applyFill="1" applyBorder="1" applyAlignment="1">
      <alignment horizontal="center" vertical="center" textRotation="90" wrapText="1"/>
    </xf>
    <xf numFmtId="169" fontId="9" fillId="4" borderId="9" xfId="0" applyNumberFormat="1" applyFont="1" applyFill="1" applyBorder="1" applyAlignment="1">
      <alignment horizontal="center" vertical="center" textRotation="90" wrapText="1"/>
    </xf>
    <xf numFmtId="168" fontId="8" fillId="4" borderId="44" xfId="1" applyNumberFormat="1" applyFont="1" applyFill="1" applyBorder="1" applyAlignment="1">
      <alignment horizontal="center" vertical="center" textRotation="90" wrapText="1"/>
    </xf>
    <xf numFmtId="168" fontId="8" fillId="4" borderId="31" xfId="1" applyNumberFormat="1" applyFont="1" applyFill="1" applyBorder="1" applyAlignment="1">
      <alignment horizontal="center" vertical="center" textRotation="90" wrapText="1"/>
    </xf>
    <xf numFmtId="168" fontId="8" fillId="4" borderId="11" xfId="1" applyNumberFormat="1" applyFont="1" applyFill="1" applyBorder="1" applyAlignment="1">
      <alignment horizontal="center" vertical="center" textRotation="90" wrapText="1"/>
    </xf>
    <xf numFmtId="168" fontId="8" fillId="4" borderId="8" xfId="1" applyNumberFormat="1" applyFont="1" applyFill="1" applyBorder="1" applyAlignment="1">
      <alignment horizontal="center" vertical="center" textRotation="90" wrapText="1"/>
    </xf>
    <xf numFmtId="168" fontId="8" fillId="4" borderId="1" xfId="1" applyNumberFormat="1" applyFont="1" applyFill="1" applyBorder="1" applyAlignment="1">
      <alignment horizontal="center" vertical="center" textRotation="90" wrapText="1"/>
    </xf>
    <xf numFmtId="168" fontId="8" fillId="4" borderId="9" xfId="1" applyNumberFormat="1" applyFont="1" applyFill="1" applyBorder="1" applyAlignment="1">
      <alignment horizontal="center" vertical="center" textRotation="90" wrapText="1"/>
    </xf>
    <xf numFmtId="0" fontId="9" fillId="4" borderId="8" xfId="0" applyFont="1" applyFill="1" applyBorder="1" applyAlignment="1">
      <alignment horizontal="center" vertical="center" textRotation="90" wrapText="1"/>
    </xf>
    <xf numFmtId="0" fontId="9" fillId="4" borderId="1" xfId="0" applyFont="1" applyFill="1" applyBorder="1" applyAlignment="1">
      <alignment horizontal="center" vertical="center" textRotation="90" wrapText="1"/>
    </xf>
    <xf numFmtId="0" fontId="9" fillId="4" borderId="9" xfId="0" applyFont="1" applyFill="1" applyBorder="1" applyAlignment="1">
      <alignment horizontal="center" vertical="center" textRotation="90" wrapText="1"/>
    </xf>
    <xf numFmtId="166" fontId="9" fillId="4" borderId="8" xfId="0" applyNumberFormat="1" applyFont="1" applyFill="1" applyBorder="1" applyAlignment="1">
      <alignment horizontal="center" vertical="center" textRotation="90" wrapText="1"/>
    </xf>
    <xf numFmtId="166" fontId="9" fillId="4" borderId="1" xfId="0" applyNumberFormat="1" applyFont="1" applyFill="1" applyBorder="1" applyAlignment="1">
      <alignment horizontal="center" vertical="center" textRotation="90" wrapText="1"/>
    </xf>
    <xf numFmtId="166" fontId="9" fillId="4" borderId="9" xfId="0" applyNumberFormat="1" applyFont="1" applyFill="1" applyBorder="1" applyAlignment="1">
      <alignment horizontal="center" vertical="center" textRotation="90" wrapText="1"/>
    </xf>
    <xf numFmtId="168" fontId="9" fillId="4" borderId="8" xfId="1" applyNumberFormat="1" applyFont="1" applyFill="1" applyBorder="1" applyAlignment="1">
      <alignment horizontal="center" vertical="center" textRotation="90" wrapText="1"/>
    </xf>
    <xf numFmtId="168" fontId="9" fillId="4" borderId="1" xfId="1" applyNumberFormat="1" applyFont="1" applyFill="1" applyBorder="1" applyAlignment="1">
      <alignment horizontal="center" vertical="center" textRotation="90" wrapText="1"/>
    </xf>
    <xf numFmtId="168" fontId="9" fillId="4" borderId="9" xfId="1" applyNumberFormat="1" applyFont="1" applyFill="1" applyBorder="1" applyAlignment="1">
      <alignment horizontal="center" vertical="center" textRotation="90"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30" fillId="4" borderId="9" xfId="0" applyFont="1" applyFill="1" applyBorder="1" applyAlignment="1">
      <alignment horizontal="left" vertical="center" wrapText="1"/>
    </xf>
    <xf numFmtId="0" fontId="30" fillId="4" borderId="8"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4" borderId="16" xfId="0" applyFont="1" applyFill="1" applyBorder="1" applyAlignment="1">
      <alignment horizontal="center" vertical="center" wrapText="1"/>
    </xf>
    <xf numFmtId="166" fontId="9" fillId="4" borderId="8" xfId="1" applyNumberFormat="1" applyFont="1" applyFill="1" applyBorder="1" applyAlignment="1">
      <alignment horizontal="center" vertical="center" textRotation="90" wrapText="1"/>
    </xf>
    <xf numFmtId="166" fontId="9" fillId="4" borderId="12" xfId="1" applyNumberFormat="1" applyFont="1" applyFill="1" applyBorder="1" applyAlignment="1">
      <alignment horizontal="center" vertical="center" textRotation="90" wrapText="1"/>
    </xf>
    <xf numFmtId="168" fontId="8" fillId="4" borderId="12" xfId="1" applyNumberFormat="1" applyFont="1" applyFill="1" applyBorder="1" applyAlignment="1">
      <alignment horizontal="center" vertical="center" textRotation="90" wrapText="1"/>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3" xfId="0" applyFont="1" applyFill="1" applyBorder="1" applyAlignment="1">
      <alignment horizontal="center" vertical="center" wrapText="1"/>
    </xf>
    <xf numFmtId="168" fontId="9" fillId="4" borderId="12" xfId="1" applyNumberFormat="1" applyFont="1" applyFill="1" applyBorder="1" applyAlignment="1">
      <alignment horizontal="center" vertical="center" textRotation="90" wrapText="1"/>
    </xf>
    <xf numFmtId="166" fontId="9" fillId="4" borderId="1" xfId="1" applyNumberFormat="1" applyFont="1" applyFill="1" applyBorder="1" applyAlignment="1">
      <alignment horizontal="center" vertical="center" textRotation="90" wrapText="1"/>
    </xf>
    <xf numFmtId="168" fontId="8" fillId="4" borderId="60" xfId="1" applyNumberFormat="1" applyFont="1" applyFill="1" applyBorder="1" applyAlignment="1">
      <alignment horizontal="center" vertical="center" textRotation="90" wrapText="1"/>
    </xf>
    <xf numFmtId="168" fontId="8" fillId="4" borderId="61" xfId="1" applyNumberFormat="1" applyFont="1" applyFill="1" applyBorder="1" applyAlignment="1">
      <alignment horizontal="center" vertical="center" textRotation="90" wrapText="1"/>
    </xf>
    <xf numFmtId="0" fontId="32" fillId="4" borderId="19"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29" fillId="3" borderId="22"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10" borderId="22" xfId="0" applyFont="1" applyFill="1" applyBorder="1" applyAlignment="1">
      <alignment horizontal="center" vertical="center" wrapText="1"/>
    </xf>
    <xf numFmtId="0" fontId="29" fillId="10" borderId="20" xfId="0" applyFont="1" applyFill="1" applyBorder="1" applyAlignment="1">
      <alignment horizontal="center" vertical="center" wrapText="1"/>
    </xf>
    <xf numFmtId="0" fontId="29" fillId="9" borderId="20" xfId="0" applyFont="1" applyFill="1" applyBorder="1" applyAlignment="1">
      <alignment horizontal="center" vertical="center" wrapText="1"/>
    </xf>
    <xf numFmtId="0" fontId="29" fillId="6" borderId="22" xfId="0" applyFont="1" applyFill="1" applyBorder="1" applyAlignment="1">
      <alignment horizontal="center" vertical="center" wrapText="1"/>
    </xf>
    <xf numFmtId="0" fontId="28" fillId="7" borderId="19" xfId="0" applyFont="1" applyFill="1" applyBorder="1" applyAlignment="1">
      <alignment horizontal="center"/>
    </xf>
    <xf numFmtId="0" fontId="28" fillId="7" borderId="8" xfId="0" applyFont="1" applyFill="1" applyBorder="1" applyAlignment="1">
      <alignment horizontal="center"/>
    </xf>
    <xf numFmtId="0" fontId="28" fillId="7" borderId="3" xfId="0" applyFont="1" applyFill="1" applyBorder="1" applyAlignment="1">
      <alignment horizontal="center"/>
    </xf>
    <xf numFmtId="0" fontId="28" fillId="7" borderId="22" xfId="0" applyFont="1" applyFill="1" applyBorder="1" applyAlignment="1">
      <alignment horizontal="center"/>
    </xf>
    <xf numFmtId="0" fontId="28" fillId="7" borderId="1" xfId="0" applyFont="1" applyFill="1" applyBorder="1" applyAlignment="1">
      <alignment horizontal="center"/>
    </xf>
    <xf numFmtId="0" fontId="28" fillId="7" borderId="4" xfId="0" applyFont="1" applyFill="1" applyBorder="1" applyAlignment="1">
      <alignment horizontal="center"/>
    </xf>
    <xf numFmtId="0" fontId="11" fillId="4" borderId="26" xfId="0" applyFont="1" applyFill="1" applyBorder="1" applyAlignment="1">
      <alignment horizontal="center"/>
    </xf>
    <xf numFmtId="0" fontId="11" fillId="4" borderId="27" xfId="0" applyFont="1" applyFill="1" applyBorder="1" applyAlignment="1">
      <alignment horizontal="center"/>
    </xf>
    <xf numFmtId="0" fontId="11" fillId="4" borderId="13" xfId="0" applyFont="1" applyFill="1" applyBorder="1" applyAlignment="1">
      <alignment horizontal="center"/>
    </xf>
    <xf numFmtId="0" fontId="11" fillId="4" borderId="18" xfId="0" applyFont="1" applyFill="1" applyBorder="1" applyAlignment="1">
      <alignment horizontal="center"/>
    </xf>
    <xf numFmtId="0" fontId="11" fillId="4" borderId="39" xfId="0" applyFont="1" applyFill="1" applyBorder="1" applyAlignment="1">
      <alignment horizontal="center"/>
    </xf>
    <xf numFmtId="0" fontId="11" fillId="4" borderId="40" xfId="0" applyFont="1" applyFill="1" applyBorder="1" applyAlignment="1">
      <alignment horizontal="center"/>
    </xf>
    <xf numFmtId="0" fontId="11" fillId="4" borderId="34" xfId="0" applyFont="1" applyFill="1" applyBorder="1" applyAlignment="1">
      <alignment horizontal="center"/>
    </xf>
    <xf numFmtId="0" fontId="11" fillId="4" borderId="0" xfId="0" applyFont="1" applyFill="1" applyBorder="1" applyAlignment="1">
      <alignment horizontal="center"/>
    </xf>
    <xf numFmtId="0" fontId="11" fillId="4" borderId="38" xfId="0" applyFont="1" applyFill="1" applyBorder="1" applyAlignment="1">
      <alignment horizontal="center"/>
    </xf>
    <xf numFmtId="0" fontId="4" fillId="4" borderId="18" xfId="0" applyFont="1" applyFill="1" applyBorder="1" applyAlignment="1">
      <alignment horizontal="left"/>
    </xf>
    <xf numFmtId="0" fontId="0" fillId="4" borderId="39" xfId="0" applyFill="1" applyBorder="1" applyAlignment="1">
      <alignment horizontal="left"/>
    </xf>
    <xf numFmtId="0" fontId="0" fillId="4" borderId="40" xfId="0" applyFill="1" applyBorder="1" applyAlignment="1">
      <alignment horizontal="left"/>
    </xf>
    <xf numFmtId="0" fontId="20" fillId="4" borderId="18" xfId="0" applyFont="1" applyFill="1" applyBorder="1" applyAlignment="1">
      <alignment horizontal="center"/>
    </xf>
    <xf numFmtId="0" fontId="20" fillId="4" borderId="39" xfId="0" applyFont="1" applyFill="1" applyBorder="1" applyAlignment="1">
      <alignment horizontal="center"/>
    </xf>
    <xf numFmtId="0" fontId="20" fillId="4" borderId="40" xfId="0" applyFont="1" applyFill="1" applyBorder="1" applyAlignment="1">
      <alignment horizontal="center"/>
    </xf>
    <xf numFmtId="0" fontId="0" fillId="4" borderId="18"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11" fillId="4" borderId="49" xfId="0" applyFont="1" applyFill="1" applyBorder="1" applyAlignment="1">
      <alignment horizontal="center"/>
    </xf>
    <xf numFmtId="0" fontId="11" fillId="4" borderId="47" xfId="0" applyFont="1" applyFill="1" applyBorder="1" applyAlignment="1">
      <alignment horizontal="center"/>
    </xf>
    <xf numFmtId="0" fontId="11" fillId="4" borderId="50" xfId="0" applyFont="1" applyFill="1" applyBorder="1" applyAlignment="1">
      <alignment horizontal="center"/>
    </xf>
    <xf numFmtId="0" fontId="11" fillId="4" borderId="10" xfId="0" applyFont="1" applyFill="1" applyBorder="1" applyAlignment="1">
      <alignment horizontal="center"/>
    </xf>
    <xf numFmtId="0" fontId="11" fillId="4" borderId="28" xfId="0" applyFont="1" applyFill="1" applyBorder="1" applyAlignment="1">
      <alignment horizontal="center"/>
    </xf>
    <xf numFmtId="0" fontId="11" fillId="4" borderId="43" xfId="0" applyFont="1" applyFill="1" applyBorder="1" applyAlignment="1">
      <alignment horizontal="center"/>
    </xf>
    <xf numFmtId="0" fontId="4" fillId="4" borderId="39" xfId="0" applyFont="1" applyFill="1" applyBorder="1" applyAlignment="1">
      <alignment horizontal="left"/>
    </xf>
    <xf numFmtId="0" fontId="4" fillId="4" borderId="40" xfId="0" applyFont="1" applyFill="1" applyBorder="1" applyAlignment="1">
      <alignment horizontal="left"/>
    </xf>
    <xf numFmtId="0" fontId="11" fillId="4" borderId="1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2</xdr:col>
      <xdr:colOff>123825</xdr:colOff>
      <xdr:row>24</xdr:row>
      <xdr:rowOff>28575</xdr:rowOff>
    </xdr:to>
    <xdr:pic>
      <xdr:nvPicPr>
        <xdr:cNvPr id="2" name="Picture 499" descr="*"/>
        <xdr:cNvPicPr>
          <a:picLocks noChangeAspect="1" noChangeArrowheads="1"/>
        </xdr:cNvPicPr>
      </xdr:nvPicPr>
      <xdr:blipFill>
        <a:blip xmlns:r="http://schemas.openxmlformats.org/officeDocument/2006/relationships" r:embed="rId1" cstate="print"/>
        <a:srcRect/>
        <a:stretch>
          <a:fillRect/>
        </a:stretch>
      </xdr:blipFill>
      <xdr:spPr bwMode="auto">
        <a:xfrm>
          <a:off x="6229350" y="57740550"/>
          <a:ext cx="123825" cy="285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123825</xdr:colOff>
      <xdr:row>30</xdr:row>
      <xdr:rowOff>123825</xdr:rowOff>
    </xdr:to>
    <xdr:pic>
      <xdr:nvPicPr>
        <xdr:cNvPr id="2" name="Picture 34"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1241225"/>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3" name="Picture 35"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1746050"/>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4" name="Picture 36"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2250875"/>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5" name="Picture 37"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2755700"/>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6" name="Picture 38"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3260525"/>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7" name="Picture 39"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3765350"/>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8" name="Picture 40"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0736400"/>
          <a:ext cx="123825" cy="123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1"/>
  <sheetViews>
    <sheetView view="pageBreakPreview" zoomScale="60" zoomScaleNormal="70" workbookViewId="0">
      <selection activeCell="X28" sqref="X28"/>
    </sheetView>
  </sheetViews>
  <sheetFormatPr baseColWidth="10" defaultRowHeight="12.75" outlineLevelCol="1" x14ac:dyDescent="0.2"/>
  <cols>
    <col min="1" max="1" width="2.85546875" customWidth="1"/>
    <col min="2" max="2" width="31.140625" customWidth="1"/>
    <col min="3" max="3" width="69.7109375" customWidth="1"/>
    <col min="4" max="4" width="15.42578125" customWidth="1"/>
    <col min="5" max="5" width="62.42578125" customWidth="1"/>
    <col min="6" max="6" width="7" customWidth="1" outlineLevel="1"/>
    <col min="7" max="7" width="12.85546875" customWidth="1" outlineLevel="1"/>
    <col min="8" max="8" width="7.7109375" hidden="1" customWidth="1"/>
    <col min="9" max="9" width="11.5703125" customWidth="1"/>
    <col min="10" max="10" width="8.42578125" customWidth="1"/>
    <col min="11" max="11" width="12.42578125" customWidth="1"/>
    <col min="12" max="12" width="7" customWidth="1"/>
    <col min="13" max="13" width="4.5703125" customWidth="1"/>
    <col min="14" max="14" width="7.5703125" customWidth="1"/>
    <col min="15" max="15" width="7.85546875" customWidth="1"/>
    <col min="16" max="16" width="5" customWidth="1"/>
    <col min="17" max="17" width="4.140625" customWidth="1"/>
    <col min="18" max="18" width="7" customWidth="1"/>
    <col min="19" max="19" width="15" customWidth="1"/>
    <col min="20" max="20" width="33.42578125" customWidth="1"/>
  </cols>
  <sheetData>
    <row r="1" spans="1:20" ht="18.75" customHeight="1" thickBot="1" x14ac:dyDescent="0.25">
      <c r="A1" s="141"/>
      <c r="B1" s="141"/>
      <c r="C1" s="141"/>
      <c r="D1" s="141"/>
      <c r="E1" s="141"/>
      <c r="F1" s="141"/>
      <c r="G1" s="141"/>
      <c r="H1" s="141"/>
      <c r="I1" s="141"/>
      <c r="J1" s="141"/>
      <c r="K1" s="141"/>
      <c r="L1" s="141"/>
      <c r="M1" s="141"/>
      <c r="N1" s="141"/>
      <c r="O1" s="141"/>
      <c r="P1" s="141"/>
      <c r="Q1" s="141"/>
      <c r="R1" s="141"/>
      <c r="S1" s="141"/>
      <c r="T1" s="141"/>
    </row>
    <row r="2" spans="1:20" ht="42" customHeight="1" thickBot="1" x14ac:dyDescent="0.25">
      <c r="A2" s="141"/>
      <c r="B2" s="461" t="s">
        <v>151</v>
      </c>
      <c r="C2" s="462"/>
      <c r="D2" s="462"/>
      <c r="E2" s="462"/>
      <c r="F2" s="462"/>
      <c r="G2" s="462"/>
      <c r="H2" s="462"/>
      <c r="I2" s="462"/>
      <c r="J2" s="462"/>
      <c r="K2" s="462"/>
      <c r="L2" s="462"/>
      <c r="M2" s="462"/>
      <c r="N2" s="462"/>
      <c r="O2" s="462"/>
      <c r="P2" s="462"/>
      <c r="Q2" s="462"/>
      <c r="R2" s="462"/>
      <c r="S2" s="463"/>
    </row>
    <row r="3" spans="1:20" ht="30.75" customHeight="1" thickBot="1" x14ac:dyDescent="0.25">
      <c r="A3" s="141"/>
      <c r="B3" s="461" t="s">
        <v>387</v>
      </c>
      <c r="C3" s="462"/>
      <c r="D3" s="462"/>
      <c r="E3" s="462"/>
      <c r="F3" s="462"/>
      <c r="G3" s="462"/>
      <c r="H3" s="462"/>
      <c r="I3" s="462"/>
      <c r="J3" s="462"/>
      <c r="K3" s="462"/>
      <c r="L3" s="462"/>
      <c r="M3" s="462"/>
      <c r="N3" s="462"/>
      <c r="O3" s="462"/>
      <c r="P3" s="462"/>
      <c r="Q3" s="462"/>
      <c r="R3" s="462"/>
      <c r="S3" s="463"/>
    </row>
    <row r="4" spans="1:20" ht="35.25" customHeight="1" thickBot="1" x14ac:dyDescent="0.25">
      <c r="A4" s="142"/>
      <c r="B4" s="471" t="s">
        <v>153</v>
      </c>
      <c r="C4" s="461" t="s">
        <v>41</v>
      </c>
      <c r="D4" s="462"/>
      <c r="E4" s="462"/>
      <c r="F4" s="462"/>
      <c r="G4" s="462"/>
      <c r="H4" s="462"/>
      <c r="I4" s="462"/>
      <c r="J4" s="462"/>
      <c r="K4" s="468"/>
      <c r="L4" s="468"/>
      <c r="M4" s="461" t="s">
        <v>31</v>
      </c>
      <c r="N4" s="462"/>
      <c r="O4" s="462"/>
      <c r="P4" s="462"/>
      <c r="Q4" s="462"/>
      <c r="R4" s="462"/>
      <c r="S4" s="469" t="s">
        <v>15</v>
      </c>
    </row>
    <row r="5" spans="1:20" ht="370.5" customHeight="1" thickBot="1" x14ac:dyDescent="0.25">
      <c r="A5" s="142"/>
      <c r="B5" s="472"/>
      <c r="C5" s="174" t="s">
        <v>28</v>
      </c>
      <c r="D5" s="175" t="s">
        <v>29</v>
      </c>
      <c r="E5" s="174" t="s">
        <v>0</v>
      </c>
      <c r="F5" s="176" t="s">
        <v>17</v>
      </c>
      <c r="G5" s="176" t="s">
        <v>18</v>
      </c>
      <c r="H5" s="177" t="s">
        <v>19</v>
      </c>
      <c r="I5" s="176" t="s">
        <v>36</v>
      </c>
      <c r="J5" s="176" t="s">
        <v>205</v>
      </c>
      <c r="K5" s="176" t="s">
        <v>20</v>
      </c>
      <c r="L5" s="178" t="s">
        <v>21</v>
      </c>
      <c r="M5" s="176" t="s">
        <v>16</v>
      </c>
      <c r="N5" s="177" t="s">
        <v>22</v>
      </c>
      <c r="O5" s="176" t="s">
        <v>23</v>
      </c>
      <c r="P5" s="176" t="s">
        <v>32</v>
      </c>
      <c r="Q5" s="177" t="s">
        <v>24</v>
      </c>
      <c r="R5" s="178" t="s">
        <v>25</v>
      </c>
      <c r="S5" s="470"/>
    </row>
    <row r="6" spans="1:20" ht="18" customHeight="1" thickBot="1" x14ac:dyDescent="0.25">
      <c r="A6" s="142"/>
      <c r="B6" s="464" t="s">
        <v>37</v>
      </c>
      <c r="C6" s="465"/>
      <c r="D6" s="465"/>
      <c r="E6" s="465"/>
      <c r="F6" s="465"/>
      <c r="G6" s="465"/>
      <c r="H6" s="465"/>
      <c r="I6" s="465"/>
      <c r="J6" s="466"/>
      <c r="K6" s="465"/>
      <c r="L6" s="465"/>
      <c r="M6" s="465"/>
      <c r="N6" s="465"/>
      <c r="O6" s="465"/>
      <c r="P6" s="465"/>
      <c r="Q6" s="465"/>
      <c r="R6" s="465"/>
      <c r="S6" s="467"/>
    </row>
    <row r="7" spans="1:20" ht="72" customHeight="1" x14ac:dyDescent="0.2">
      <c r="A7" s="141"/>
      <c r="B7" s="473" t="s">
        <v>38</v>
      </c>
      <c r="C7" s="179" t="s">
        <v>39</v>
      </c>
      <c r="D7" s="180" t="s">
        <v>13</v>
      </c>
      <c r="E7" s="181" t="s">
        <v>40</v>
      </c>
      <c r="F7" s="180">
        <v>114</v>
      </c>
      <c r="G7" s="182">
        <v>114</v>
      </c>
      <c r="H7" s="182"/>
      <c r="I7" s="183">
        <f>(G7/F7)*100</f>
        <v>100</v>
      </c>
      <c r="J7" s="184">
        <f>(360+28+24)</f>
        <v>412</v>
      </c>
      <c r="K7" s="182">
        <f>(116+114)</f>
        <v>230</v>
      </c>
      <c r="L7" s="183">
        <f>(K7/J7)*100</f>
        <v>55.825242718446603</v>
      </c>
      <c r="M7" s="455">
        <v>25311419576</v>
      </c>
      <c r="N7" s="455">
        <v>19993302258.439999</v>
      </c>
      <c r="O7" s="455">
        <f>(N7/M7)*100</f>
        <v>78.989256996859311</v>
      </c>
      <c r="P7" s="455">
        <v>98024311093.460007</v>
      </c>
      <c r="Q7" s="455">
        <f>(22597936401.65+6614544743.5+N7)</f>
        <v>49205783403.589996</v>
      </c>
      <c r="R7" s="455">
        <f>(Q7/P7)*100</f>
        <v>50.197530443927704</v>
      </c>
      <c r="S7" s="185"/>
      <c r="T7" s="52" t="s">
        <v>393</v>
      </c>
    </row>
    <row r="8" spans="1:20" ht="54" x14ac:dyDescent="0.2">
      <c r="A8" s="141"/>
      <c r="B8" s="473"/>
      <c r="C8" s="186" t="s">
        <v>161</v>
      </c>
      <c r="D8" s="187" t="s">
        <v>13</v>
      </c>
      <c r="E8" s="188" t="s">
        <v>154</v>
      </c>
      <c r="F8" s="187">
        <v>36</v>
      </c>
      <c r="G8" s="182">
        <v>36</v>
      </c>
      <c r="H8" s="182"/>
      <c r="I8" s="183">
        <f t="shared" ref="I8:I10" si="0">(G8/F8)*100</f>
        <v>100</v>
      </c>
      <c r="J8" s="184">
        <f>(180+62-9)</f>
        <v>233</v>
      </c>
      <c r="K8" s="182">
        <f>(106+36)</f>
        <v>142</v>
      </c>
      <c r="L8" s="183">
        <f t="shared" ref="L8:L11" si="1">(K8/J8)*100</f>
        <v>60.944206008583691</v>
      </c>
      <c r="M8" s="456"/>
      <c r="N8" s="456"/>
      <c r="O8" s="456"/>
      <c r="P8" s="456"/>
      <c r="Q8" s="456"/>
      <c r="R8" s="456"/>
      <c r="S8" s="189"/>
      <c r="T8" s="52" t="s">
        <v>393</v>
      </c>
    </row>
    <row r="9" spans="1:20" ht="18" x14ac:dyDescent="0.2">
      <c r="A9" s="141"/>
      <c r="B9" s="473"/>
      <c r="C9" s="476" t="s">
        <v>155</v>
      </c>
      <c r="D9" s="187" t="s">
        <v>13</v>
      </c>
      <c r="E9" s="188" t="s">
        <v>156</v>
      </c>
      <c r="F9" s="187">
        <v>1</v>
      </c>
      <c r="G9" s="182">
        <v>1</v>
      </c>
      <c r="H9" s="182"/>
      <c r="I9" s="183">
        <f t="shared" si="0"/>
        <v>100</v>
      </c>
      <c r="J9" s="184">
        <v>4</v>
      </c>
      <c r="K9" s="182">
        <v>2</v>
      </c>
      <c r="L9" s="183">
        <f t="shared" si="1"/>
        <v>50</v>
      </c>
      <c r="M9" s="456"/>
      <c r="N9" s="456"/>
      <c r="O9" s="456"/>
      <c r="P9" s="456"/>
      <c r="Q9" s="456"/>
      <c r="R9" s="456"/>
      <c r="S9" s="189"/>
      <c r="T9" s="52" t="s">
        <v>394</v>
      </c>
    </row>
    <row r="10" spans="1:20" ht="54" x14ac:dyDescent="0.2">
      <c r="A10" s="141"/>
      <c r="B10" s="473"/>
      <c r="C10" s="476"/>
      <c r="D10" s="187" t="s">
        <v>14</v>
      </c>
      <c r="E10" s="188" t="s">
        <v>157</v>
      </c>
      <c r="F10" s="187">
        <v>25</v>
      </c>
      <c r="G10" s="182">
        <v>25</v>
      </c>
      <c r="H10" s="182"/>
      <c r="I10" s="183">
        <f t="shared" si="0"/>
        <v>100</v>
      </c>
      <c r="J10" s="190">
        <v>100</v>
      </c>
      <c r="K10" s="182">
        <v>50</v>
      </c>
      <c r="L10" s="183">
        <f t="shared" si="1"/>
        <v>50</v>
      </c>
      <c r="M10" s="456"/>
      <c r="N10" s="456"/>
      <c r="O10" s="456"/>
      <c r="P10" s="456"/>
      <c r="Q10" s="456"/>
      <c r="R10" s="456"/>
      <c r="S10" s="189"/>
      <c r="T10" s="52" t="s">
        <v>394</v>
      </c>
    </row>
    <row r="11" spans="1:20" ht="18" x14ac:dyDescent="0.2">
      <c r="A11" s="141"/>
      <c r="B11" s="473"/>
      <c r="C11" s="191" t="s">
        <v>400</v>
      </c>
      <c r="D11" s="187" t="s">
        <v>13</v>
      </c>
      <c r="E11" s="192" t="s">
        <v>158</v>
      </c>
      <c r="F11" s="193">
        <v>0</v>
      </c>
      <c r="G11" s="182">
        <v>0</v>
      </c>
      <c r="H11" s="182"/>
      <c r="I11" s="183">
        <v>0</v>
      </c>
      <c r="J11" s="190">
        <v>3</v>
      </c>
      <c r="K11" s="182">
        <v>1</v>
      </c>
      <c r="L11" s="183">
        <f t="shared" si="1"/>
        <v>33.333333333333329</v>
      </c>
      <c r="M11" s="456"/>
      <c r="N11" s="456"/>
      <c r="O11" s="456"/>
      <c r="P11" s="456"/>
      <c r="Q11" s="456"/>
      <c r="R11" s="456"/>
      <c r="S11" s="189"/>
      <c r="T11" s="143" t="s">
        <v>162</v>
      </c>
    </row>
    <row r="12" spans="1:20" ht="54" x14ac:dyDescent="0.2">
      <c r="A12" s="141"/>
      <c r="B12" s="473"/>
      <c r="C12" s="191" t="s">
        <v>159</v>
      </c>
      <c r="D12" s="187" t="s">
        <v>13</v>
      </c>
      <c r="E12" s="188" t="s">
        <v>160</v>
      </c>
      <c r="F12" s="193">
        <v>519</v>
      </c>
      <c r="G12" s="194">
        <v>519</v>
      </c>
      <c r="H12" s="194"/>
      <c r="I12" s="184">
        <f t="shared" ref="I12" si="2">(G12/F12)*100</f>
        <v>100</v>
      </c>
      <c r="J12" s="184">
        <v>2259</v>
      </c>
      <c r="K12" s="194">
        <f>(660+417)</f>
        <v>1077</v>
      </c>
      <c r="L12" s="184">
        <f t="shared" ref="L12:L13" si="3">(K12/J12)*100</f>
        <v>47.67596281540505</v>
      </c>
      <c r="M12" s="456"/>
      <c r="N12" s="456"/>
      <c r="O12" s="456"/>
      <c r="P12" s="456"/>
      <c r="Q12" s="456"/>
      <c r="R12" s="456"/>
      <c r="S12" s="189" t="s">
        <v>401</v>
      </c>
      <c r="T12" s="143"/>
    </row>
    <row r="13" spans="1:20" ht="26.25" customHeight="1" thickBot="1" x14ac:dyDescent="0.25">
      <c r="A13" s="141"/>
      <c r="B13" s="473"/>
      <c r="C13" s="195" t="s">
        <v>388</v>
      </c>
      <c r="D13" s="196" t="s">
        <v>13</v>
      </c>
      <c r="E13" s="195" t="s">
        <v>389</v>
      </c>
      <c r="F13" s="197">
        <v>0</v>
      </c>
      <c r="G13" s="194">
        <v>0</v>
      </c>
      <c r="H13" s="194"/>
      <c r="I13" s="184">
        <v>0</v>
      </c>
      <c r="J13" s="184">
        <v>2</v>
      </c>
      <c r="K13" s="194">
        <v>0</v>
      </c>
      <c r="L13" s="184">
        <f t="shared" si="3"/>
        <v>0</v>
      </c>
      <c r="M13" s="458"/>
      <c r="N13" s="458"/>
      <c r="O13" s="458"/>
      <c r="P13" s="458"/>
      <c r="Q13" s="458"/>
      <c r="R13" s="458"/>
      <c r="S13" s="189"/>
      <c r="T13" s="52" t="s">
        <v>163</v>
      </c>
    </row>
    <row r="14" spans="1:20" ht="38.25" customHeight="1" thickBot="1" x14ac:dyDescent="0.25">
      <c r="A14" s="141"/>
      <c r="B14" s="474"/>
      <c r="C14" s="477" t="s">
        <v>48</v>
      </c>
      <c r="D14" s="477"/>
      <c r="E14" s="477"/>
      <c r="F14" s="198">
        <v>500</v>
      </c>
      <c r="G14" s="199">
        <f>(I14/F14)</f>
        <v>1</v>
      </c>
      <c r="H14" s="198"/>
      <c r="I14" s="197">
        <f>SUM(I6:I13)</f>
        <v>500</v>
      </c>
      <c r="J14" s="198">
        <v>700</v>
      </c>
      <c r="K14" s="199">
        <f>(L14/J14)</f>
        <v>0.42539820696538383</v>
      </c>
      <c r="L14" s="198">
        <f>SUM(L6:L13)</f>
        <v>297.77874487576867</v>
      </c>
      <c r="M14" s="200"/>
      <c r="N14" s="201"/>
      <c r="O14" s="202"/>
      <c r="P14" s="201"/>
      <c r="Q14" s="201"/>
      <c r="R14" s="197"/>
      <c r="S14" s="203"/>
    </row>
    <row r="15" spans="1:20" ht="24" customHeight="1" thickBot="1" x14ac:dyDescent="0.25">
      <c r="A15" s="141"/>
      <c r="B15" s="464" t="s">
        <v>37</v>
      </c>
      <c r="C15" s="465"/>
      <c r="D15" s="465"/>
      <c r="E15" s="465"/>
      <c r="F15" s="465"/>
      <c r="G15" s="465"/>
      <c r="H15" s="465"/>
      <c r="I15" s="465"/>
      <c r="J15" s="465"/>
      <c r="K15" s="465"/>
      <c r="L15" s="465"/>
      <c r="M15" s="465"/>
      <c r="N15" s="465"/>
      <c r="O15" s="465"/>
      <c r="P15" s="465"/>
      <c r="Q15" s="465"/>
      <c r="R15" s="465"/>
      <c r="S15" s="467"/>
    </row>
    <row r="16" spans="1:20" ht="104.25" customHeight="1" x14ac:dyDescent="0.2">
      <c r="A16" s="141"/>
      <c r="B16" s="457" t="s">
        <v>402</v>
      </c>
      <c r="C16" s="213" t="s">
        <v>390</v>
      </c>
      <c r="D16" s="214" t="s">
        <v>13</v>
      </c>
      <c r="E16" s="215" t="s">
        <v>170</v>
      </c>
      <c r="F16" s="216">
        <v>0</v>
      </c>
      <c r="G16" s="216">
        <v>0</v>
      </c>
      <c r="H16" s="217"/>
      <c r="I16" s="183">
        <v>0</v>
      </c>
      <c r="J16" s="216">
        <v>4</v>
      </c>
      <c r="K16" s="216">
        <v>0</v>
      </c>
      <c r="L16" s="183">
        <f>(K16/J16)*100</f>
        <v>0</v>
      </c>
      <c r="M16" s="456">
        <v>400000000</v>
      </c>
      <c r="N16" s="456">
        <v>141861023.36000001</v>
      </c>
      <c r="O16" s="456">
        <f t="shared" ref="O16" si="4">(N16/M16)*100</f>
        <v>35.465255840000005</v>
      </c>
      <c r="P16" s="456">
        <v>1600000000</v>
      </c>
      <c r="Q16" s="456">
        <f>(129455559.2+N16)</f>
        <v>271316582.56</v>
      </c>
      <c r="R16" s="456">
        <f t="shared" ref="R16" si="5">(Q16/P16)*100</f>
        <v>16.957286409999998</v>
      </c>
      <c r="S16" s="218"/>
      <c r="T16" s="52" t="s">
        <v>184</v>
      </c>
    </row>
    <row r="17" spans="1:20" ht="51.75" customHeight="1" x14ac:dyDescent="0.2">
      <c r="A17" s="141"/>
      <c r="B17" s="453"/>
      <c r="C17" s="186" t="s">
        <v>391</v>
      </c>
      <c r="D17" s="187" t="s">
        <v>13</v>
      </c>
      <c r="E17" s="192" t="s">
        <v>171</v>
      </c>
      <c r="F17" s="219">
        <v>0</v>
      </c>
      <c r="G17" s="219">
        <v>0</v>
      </c>
      <c r="H17" s="220"/>
      <c r="I17" s="184">
        <v>0</v>
      </c>
      <c r="J17" s="219">
        <v>5</v>
      </c>
      <c r="K17" s="221">
        <v>1</v>
      </c>
      <c r="L17" s="184">
        <f t="shared" ref="L17:L18" si="6">(K17/J17)*100</f>
        <v>20</v>
      </c>
      <c r="M17" s="456"/>
      <c r="N17" s="456"/>
      <c r="O17" s="456"/>
      <c r="P17" s="456"/>
      <c r="Q17" s="456"/>
      <c r="R17" s="456"/>
      <c r="S17" s="222"/>
      <c r="T17" s="52" t="s">
        <v>184</v>
      </c>
    </row>
    <row r="18" spans="1:20" ht="102.75" customHeight="1" thickBot="1" x14ac:dyDescent="0.25">
      <c r="A18" s="141"/>
      <c r="B18" s="454"/>
      <c r="C18" s="223" t="s">
        <v>172</v>
      </c>
      <c r="D18" s="224" t="s">
        <v>51</v>
      </c>
      <c r="E18" s="225" t="s">
        <v>173</v>
      </c>
      <c r="F18" s="362">
        <v>1</v>
      </c>
      <c r="G18" s="221">
        <v>1</v>
      </c>
      <c r="H18" s="221"/>
      <c r="I18" s="184">
        <f t="shared" ref="I18" si="7">(G18/F18)*100</f>
        <v>100</v>
      </c>
      <c r="J18" s="226">
        <v>4</v>
      </c>
      <c r="K18" s="221">
        <f>(1+1)</f>
        <v>2</v>
      </c>
      <c r="L18" s="184">
        <f t="shared" si="6"/>
        <v>50</v>
      </c>
      <c r="M18" s="458"/>
      <c r="N18" s="458"/>
      <c r="O18" s="458"/>
      <c r="P18" s="458"/>
      <c r="Q18" s="458"/>
      <c r="R18" s="458"/>
      <c r="S18" s="227"/>
      <c r="T18" s="155" t="s">
        <v>392</v>
      </c>
    </row>
    <row r="19" spans="1:20" ht="27.75" customHeight="1" thickBot="1" x14ac:dyDescent="0.25">
      <c r="A19" s="141"/>
      <c r="B19" s="228"/>
      <c r="C19" s="479" t="s">
        <v>48</v>
      </c>
      <c r="D19" s="479"/>
      <c r="E19" s="479"/>
      <c r="F19" s="229">
        <v>100</v>
      </c>
      <c r="G19" s="230">
        <f>(I19/F19)</f>
        <v>1</v>
      </c>
      <c r="H19" s="229"/>
      <c r="I19" s="204">
        <f>SUM(I16:I18)</f>
        <v>100</v>
      </c>
      <c r="J19" s="229">
        <v>400</v>
      </c>
      <c r="K19" s="230">
        <f>(L19/J19)</f>
        <v>0.17499999999999999</v>
      </c>
      <c r="L19" s="229">
        <f>SUM(L16:L18)</f>
        <v>70</v>
      </c>
      <c r="M19" s="231"/>
      <c r="N19" s="231"/>
      <c r="O19" s="231"/>
      <c r="P19" s="231"/>
      <c r="Q19" s="231"/>
      <c r="R19" s="231"/>
      <c r="S19" s="232"/>
    </row>
    <row r="20" spans="1:20" ht="26.25" customHeight="1" thickBot="1" x14ac:dyDescent="0.25">
      <c r="A20" s="141"/>
      <c r="B20" s="464" t="s">
        <v>37</v>
      </c>
      <c r="C20" s="465"/>
      <c r="D20" s="465"/>
      <c r="E20" s="465"/>
      <c r="F20" s="465"/>
      <c r="G20" s="465"/>
      <c r="H20" s="465"/>
      <c r="I20" s="465"/>
      <c r="J20" s="465"/>
      <c r="K20" s="465"/>
      <c r="L20" s="465"/>
      <c r="M20" s="465"/>
      <c r="N20" s="465"/>
      <c r="O20" s="465"/>
      <c r="P20" s="465"/>
      <c r="Q20" s="465"/>
      <c r="R20" s="465"/>
      <c r="S20" s="467"/>
    </row>
    <row r="21" spans="1:20" ht="129" customHeight="1" x14ac:dyDescent="0.2">
      <c r="A21" s="141"/>
      <c r="B21" s="480" t="s">
        <v>404</v>
      </c>
      <c r="C21" s="233" t="s">
        <v>174</v>
      </c>
      <c r="D21" s="234" t="s">
        <v>55</v>
      </c>
      <c r="E21" s="235" t="s">
        <v>175</v>
      </c>
      <c r="F21" s="236">
        <v>0</v>
      </c>
      <c r="G21" s="237">
        <v>0</v>
      </c>
      <c r="H21" s="238"/>
      <c r="I21" s="183">
        <v>0</v>
      </c>
      <c r="J21" s="239">
        <v>3</v>
      </c>
      <c r="K21" s="238">
        <v>0</v>
      </c>
      <c r="L21" s="240">
        <f>(K21/J21)*100</f>
        <v>0</v>
      </c>
      <c r="M21" s="482">
        <v>450000000</v>
      </c>
      <c r="N21" s="456">
        <v>45189960</v>
      </c>
      <c r="O21" s="456">
        <f t="shared" ref="O21" si="8">(N21/M21)*100</f>
        <v>10.042213333333333</v>
      </c>
      <c r="P21" s="456">
        <v>1700000000</v>
      </c>
      <c r="Q21" s="456">
        <f>(299681473.61+14210973.91+N21)</f>
        <v>359082407.52000004</v>
      </c>
      <c r="R21" s="459">
        <f t="shared" ref="R21" si="9">(Q21/P21)*100</f>
        <v>21.122494560000003</v>
      </c>
      <c r="S21" s="241"/>
      <c r="T21" s="143" t="s">
        <v>185</v>
      </c>
    </row>
    <row r="22" spans="1:20" ht="111" customHeight="1" x14ac:dyDescent="0.2">
      <c r="A22" s="141"/>
      <c r="B22" s="480"/>
      <c r="C22" s="242" t="s">
        <v>176</v>
      </c>
      <c r="D22" s="243" t="s">
        <v>55</v>
      </c>
      <c r="E22" s="244" t="s">
        <v>177</v>
      </c>
      <c r="F22" s="245">
        <v>1</v>
      </c>
      <c r="G22" s="251">
        <v>1</v>
      </c>
      <c r="H22" s="246"/>
      <c r="I22" s="247">
        <f>(G22/F22)*100</f>
        <v>100</v>
      </c>
      <c r="J22" s="248">
        <v>4</v>
      </c>
      <c r="K22" s="238">
        <v>2</v>
      </c>
      <c r="L22" s="240">
        <f>(K22/J22)*100</f>
        <v>50</v>
      </c>
      <c r="M22" s="482"/>
      <c r="N22" s="456"/>
      <c r="O22" s="456"/>
      <c r="P22" s="456"/>
      <c r="Q22" s="456"/>
      <c r="R22" s="459"/>
      <c r="S22" s="241"/>
      <c r="T22" s="143" t="s">
        <v>185</v>
      </c>
    </row>
    <row r="23" spans="1:20" ht="43.5" customHeight="1" x14ac:dyDescent="0.2">
      <c r="A23" s="141"/>
      <c r="B23" s="480"/>
      <c r="C23" s="242" t="s">
        <v>178</v>
      </c>
      <c r="D23" s="243" t="s">
        <v>13</v>
      </c>
      <c r="E23" s="244" t="s">
        <v>179</v>
      </c>
      <c r="F23" s="249">
        <v>0</v>
      </c>
      <c r="G23" s="250">
        <v>0</v>
      </c>
      <c r="H23" s="251"/>
      <c r="I23" s="184">
        <v>0</v>
      </c>
      <c r="J23" s="252">
        <v>1</v>
      </c>
      <c r="K23" s="238">
        <v>0</v>
      </c>
      <c r="L23" s="240">
        <f t="shared" ref="L23:L25" si="10">(K23/J23)*100</f>
        <v>0</v>
      </c>
      <c r="M23" s="482"/>
      <c r="N23" s="456"/>
      <c r="O23" s="456"/>
      <c r="P23" s="456"/>
      <c r="Q23" s="456"/>
      <c r="R23" s="459"/>
      <c r="S23" s="253"/>
      <c r="T23" s="143" t="s">
        <v>185</v>
      </c>
    </row>
    <row r="24" spans="1:20" ht="174" customHeight="1" x14ac:dyDescent="0.2">
      <c r="A24" s="141"/>
      <c r="B24" s="480"/>
      <c r="C24" s="242" t="s">
        <v>180</v>
      </c>
      <c r="D24" s="243" t="s">
        <v>55</v>
      </c>
      <c r="E24" s="244" t="s">
        <v>181</v>
      </c>
      <c r="F24" s="236">
        <v>1</v>
      </c>
      <c r="G24" s="251">
        <v>1</v>
      </c>
      <c r="H24" s="238"/>
      <c r="I24" s="183">
        <f t="shared" ref="I24:I25" si="11">(G24/F24)*100</f>
        <v>100</v>
      </c>
      <c r="J24" s="239">
        <v>5</v>
      </c>
      <c r="K24" s="238">
        <v>2</v>
      </c>
      <c r="L24" s="240">
        <f t="shared" si="10"/>
        <v>40</v>
      </c>
      <c r="M24" s="482"/>
      <c r="N24" s="456"/>
      <c r="O24" s="456"/>
      <c r="P24" s="456"/>
      <c r="Q24" s="456"/>
      <c r="R24" s="459"/>
      <c r="S24" s="253"/>
      <c r="T24" s="143" t="s">
        <v>185</v>
      </c>
    </row>
    <row r="25" spans="1:20" ht="85.5" customHeight="1" thickBot="1" x14ac:dyDescent="0.25">
      <c r="A25" s="141"/>
      <c r="B25" s="481"/>
      <c r="C25" s="225" t="s">
        <v>182</v>
      </c>
      <c r="D25" s="254" t="s">
        <v>13</v>
      </c>
      <c r="E25" s="255" t="s">
        <v>183</v>
      </c>
      <c r="F25" s="256">
        <v>1</v>
      </c>
      <c r="G25" s="257">
        <v>1</v>
      </c>
      <c r="H25" s="258"/>
      <c r="I25" s="259">
        <f t="shared" si="11"/>
        <v>100</v>
      </c>
      <c r="J25" s="260">
        <v>4</v>
      </c>
      <c r="K25" s="261">
        <v>2</v>
      </c>
      <c r="L25" s="262">
        <f t="shared" si="10"/>
        <v>50</v>
      </c>
      <c r="M25" s="483"/>
      <c r="N25" s="458"/>
      <c r="O25" s="458"/>
      <c r="P25" s="458"/>
      <c r="Q25" s="458"/>
      <c r="R25" s="460"/>
      <c r="S25" s="263"/>
      <c r="T25" s="143" t="s">
        <v>371</v>
      </c>
    </row>
    <row r="26" spans="1:20" ht="18.75" thickBot="1" x14ac:dyDescent="0.25">
      <c r="A26" s="141"/>
      <c r="B26" s="55"/>
      <c r="C26" s="478" t="s">
        <v>48</v>
      </c>
      <c r="D26" s="478"/>
      <c r="E26" s="478"/>
      <c r="F26" s="48">
        <v>300</v>
      </c>
      <c r="G26" s="264">
        <f>(I26/F26)</f>
        <v>1</v>
      </c>
      <c r="H26" s="48"/>
      <c r="I26" s="30">
        <f>SUM(I21:I25)</f>
        <v>300</v>
      </c>
      <c r="J26" s="48">
        <v>500</v>
      </c>
      <c r="K26" s="264">
        <f>(L26/J26)</f>
        <v>0.28000000000000003</v>
      </c>
      <c r="L26" s="48">
        <f>SUM(L21:L25)</f>
        <v>140</v>
      </c>
      <c r="M26" s="56"/>
      <c r="N26" s="56"/>
      <c r="O26" s="56"/>
      <c r="P26" s="56"/>
      <c r="Q26" s="56"/>
      <c r="R26" s="56"/>
      <c r="S26" s="57"/>
      <c r="T26" s="21"/>
    </row>
    <row r="27" spans="1:20" ht="16.5" thickBot="1" x14ac:dyDescent="0.25">
      <c r="A27" s="141"/>
      <c r="B27" s="464" t="s">
        <v>37</v>
      </c>
      <c r="C27" s="465"/>
      <c r="D27" s="465"/>
      <c r="E27" s="465"/>
      <c r="F27" s="465"/>
      <c r="G27" s="465"/>
      <c r="H27" s="465"/>
      <c r="I27" s="465"/>
      <c r="J27" s="465"/>
      <c r="K27" s="465"/>
      <c r="L27" s="465"/>
      <c r="M27" s="465"/>
      <c r="N27" s="465"/>
      <c r="O27" s="465"/>
      <c r="P27" s="465"/>
      <c r="Q27" s="465"/>
      <c r="R27" s="465"/>
      <c r="S27" s="467"/>
    </row>
    <row r="28" spans="1:20" ht="409.5" x14ac:dyDescent="0.2">
      <c r="B28" s="452" t="s">
        <v>403</v>
      </c>
      <c r="C28" s="179" t="s">
        <v>164</v>
      </c>
      <c r="D28" s="420" t="s">
        <v>12</v>
      </c>
      <c r="E28" s="181" t="s">
        <v>165</v>
      </c>
      <c r="F28" s="420">
        <v>7</v>
      </c>
      <c r="G28" s="346">
        <v>7</v>
      </c>
      <c r="H28" s="346"/>
      <c r="I28" s="422">
        <f>(G28/F28)*100</f>
        <v>100</v>
      </c>
      <c r="J28" s="346">
        <v>43</v>
      </c>
      <c r="K28" s="346">
        <f>(6+7)</f>
        <v>13</v>
      </c>
      <c r="L28" s="422">
        <f>(K28/J28)*100</f>
        <v>30.232558139534881</v>
      </c>
      <c r="M28" s="455">
        <v>1884000000</v>
      </c>
      <c r="N28" s="455">
        <v>1853000067.76</v>
      </c>
      <c r="O28" s="455">
        <f t="shared" ref="O28" si="12">(N28/M28)*100</f>
        <v>98.354568352441618</v>
      </c>
      <c r="P28" s="455">
        <v>7595225474.6999998</v>
      </c>
      <c r="Q28" s="455">
        <f>(1776218531.88+99998400+N28)</f>
        <v>3729216999.6400003</v>
      </c>
      <c r="R28" s="455">
        <f t="shared" ref="R28" si="13">(Q28/P28)*100</f>
        <v>49.099490358280626</v>
      </c>
      <c r="S28" s="423" t="s">
        <v>395</v>
      </c>
      <c r="T28" s="52" t="s">
        <v>405</v>
      </c>
    </row>
    <row r="29" spans="1:20" ht="18" x14ac:dyDescent="0.2">
      <c r="B29" s="453"/>
      <c r="C29" s="419" t="s">
        <v>166</v>
      </c>
      <c r="D29" s="421" t="s">
        <v>12</v>
      </c>
      <c r="E29" s="188" t="s">
        <v>167</v>
      </c>
      <c r="F29" s="421">
        <v>1</v>
      </c>
      <c r="G29" s="204">
        <v>1</v>
      </c>
      <c r="H29" s="205"/>
      <c r="I29" s="183">
        <f t="shared" ref="I29" si="14">(G29/F29)*100</f>
        <v>100</v>
      </c>
      <c r="J29" s="204">
        <v>4</v>
      </c>
      <c r="K29" s="204">
        <v>2</v>
      </c>
      <c r="L29" s="183">
        <f t="shared" ref="L29:L30" si="15">(K29/J29)*100</f>
        <v>50</v>
      </c>
      <c r="M29" s="456"/>
      <c r="N29" s="456"/>
      <c r="O29" s="456"/>
      <c r="P29" s="456"/>
      <c r="Q29" s="456"/>
      <c r="R29" s="456"/>
      <c r="S29" s="206"/>
      <c r="T29" s="52" t="s">
        <v>405</v>
      </c>
    </row>
    <row r="30" spans="1:20" ht="18" x14ac:dyDescent="0.2">
      <c r="B30" s="453"/>
      <c r="C30" s="207" t="s">
        <v>168</v>
      </c>
      <c r="D30" s="208" t="s">
        <v>12</v>
      </c>
      <c r="E30" s="209" t="s">
        <v>169</v>
      </c>
      <c r="F30" s="208">
        <v>0</v>
      </c>
      <c r="G30" s="204">
        <v>0</v>
      </c>
      <c r="H30" s="205"/>
      <c r="I30" s="183">
        <v>0</v>
      </c>
      <c r="J30" s="204">
        <v>8</v>
      </c>
      <c r="K30" s="204">
        <v>2</v>
      </c>
      <c r="L30" s="183">
        <f t="shared" si="15"/>
        <v>25</v>
      </c>
      <c r="M30" s="456"/>
      <c r="N30" s="456"/>
      <c r="O30" s="456"/>
      <c r="P30" s="456"/>
      <c r="Q30" s="456"/>
      <c r="R30" s="456"/>
      <c r="S30" s="210"/>
      <c r="T30" s="52" t="s">
        <v>405</v>
      </c>
    </row>
    <row r="31" spans="1:20" ht="18.75" thickBot="1" x14ac:dyDescent="0.25">
      <c r="B31" s="454"/>
      <c r="C31" s="475" t="s">
        <v>48</v>
      </c>
      <c r="D31" s="475"/>
      <c r="E31" s="475"/>
      <c r="F31" s="357">
        <v>200</v>
      </c>
      <c r="G31" s="424">
        <f>(I31/F31)</f>
        <v>1</v>
      </c>
      <c r="H31" s="357"/>
      <c r="I31" s="30">
        <f>SUM(I28:I30)</f>
        <v>200</v>
      </c>
      <c r="J31" s="357">
        <v>300</v>
      </c>
      <c r="K31" s="424">
        <f>(L31/J31)</f>
        <v>0.35077519379844962</v>
      </c>
      <c r="L31" s="357">
        <f>SUM(L28:L30)</f>
        <v>105.23255813953489</v>
      </c>
      <c r="M31" s="211"/>
      <c r="N31" s="27"/>
      <c r="O31" s="212"/>
      <c r="P31" s="27"/>
      <c r="Q31" s="27"/>
      <c r="R31" s="212"/>
      <c r="S31" s="309"/>
      <c r="T31" s="52" t="s">
        <v>405</v>
      </c>
    </row>
  </sheetData>
  <mergeCells count="43">
    <mergeCell ref="C31:E31"/>
    <mergeCell ref="O28:O30"/>
    <mergeCell ref="P28:P30"/>
    <mergeCell ref="N7:N13"/>
    <mergeCell ref="C9:C10"/>
    <mergeCell ref="C14:E14"/>
    <mergeCell ref="M7:M13"/>
    <mergeCell ref="C26:E26"/>
    <mergeCell ref="C19:E19"/>
    <mergeCell ref="B15:S15"/>
    <mergeCell ref="B21:B25"/>
    <mergeCell ref="M21:M25"/>
    <mergeCell ref="B20:S20"/>
    <mergeCell ref="R28:R30"/>
    <mergeCell ref="O7:O13"/>
    <mergeCell ref="Q7:Q13"/>
    <mergeCell ref="B27:S27"/>
    <mergeCell ref="R7:R13"/>
    <mergeCell ref="B7:B14"/>
    <mergeCell ref="P7:P13"/>
    <mergeCell ref="B2:S2"/>
    <mergeCell ref="B3:S3"/>
    <mergeCell ref="B6:S6"/>
    <mergeCell ref="C4:L4"/>
    <mergeCell ref="S4:S5"/>
    <mergeCell ref="B4:B5"/>
    <mergeCell ref="M4:R4"/>
    <mergeCell ref="B28:B31"/>
    <mergeCell ref="M28:M30"/>
    <mergeCell ref="B16:B18"/>
    <mergeCell ref="Q16:Q18"/>
    <mergeCell ref="R16:R18"/>
    <mergeCell ref="M16:M18"/>
    <mergeCell ref="N16:N18"/>
    <mergeCell ref="O16:O18"/>
    <mergeCell ref="P16:P18"/>
    <mergeCell ref="N21:N25"/>
    <mergeCell ref="O21:O25"/>
    <mergeCell ref="P21:P25"/>
    <mergeCell ref="Q21:Q25"/>
    <mergeCell ref="R21:R25"/>
    <mergeCell ref="N28:N30"/>
    <mergeCell ref="Q28:Q30"/>
  </mergeCells>
  <phoneticPr fontId="0" type="noConversion"/>
  <printOptions horizontalCentered="1" verticalCentered="1"/>
  <pageMargins left="0.19685039370078741" right="0.19685039370078741" top="0.19685039370078741" bottom="0.98425196850393704" header="0.19685039370078741" footer="0"/>
  <pageSetup scale="38" orientation="landscape" horizontalDpi="300" verticalDpi="300" r:id="rId1"/>
  <headerFooter alignWithMargins="0"/>
  <rowBreaks count="1" manualBreakCount="1">
    <brk id="14" min="1" max="18"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23"/>
  <sheetViews>
    <sheetView workbookViewId="0">
      <selection activeCell="I29" sqref="I29"/>
    </sheetView>
  </sheetViews>
  <sheetFormatPr baseColWidth="10" defaultRowHeight="12.75" x14ac:dyDescent="0.2"/>
  <cols>
    <col min="2" max="2" width="24.140625" customWidth="1"/>
    <col min="3" max="3" width="12" bestFit="1" customWidth="1"/>
    <col min="4" max="4" width="15" customWidth="1"/>
    <col min="5" max="5" width="12.5703125" customWidth="1"/>
  </cols>
  <sheetData>
    <row r="6" spans="2:8" ht="13.5" thickBot="1" x14ac:dyDescent="0.25"/>
    <row r="7" spans="2:8" ht="26.25" thickBot="1" x14ac:dyDescent="0.25">
      <c r="B7" s="69">
        <v>26150000000</v>
      </c>
      <c r="C7" s="70" t="s">
        <v>147</v>
      </c>
      <c r="D7" s="71" t="s">
        <v>148</v>
      </c>
      <c r="E7" t="e">
        <f>(B8/D7)*100</f>
        <v>#VALUE!</v>
      </c>
      <c r="H7" s="7" t="s">
        <v>150</v>
      </c>
    </row>
    <row r="8" spans="2:8" ht="26.25" thickBot="1" x14ac:dyDescent="0.25">
      <c r="B8" s="72">
        <v>14967124313.09</v>
      </c>
      <c r="C8" s="73" t="s">
        <v>149</v>
      </c>
      <c r="D8" s="74">
        <v>1</v>
      </c>
      <c r="E8">
        <f t="shared" ref="E8:E9" si="0">(B9/D8)*100</f>
        <v>0</v>
      </c>
      <c r="H8" s="77">
        <v>19.3</v>
      </c>
    </row>
    <row r="9" spans="2:8" x14ac:dyDescent="0.2">
      <c r="E9" t="e">
        <f t="shared" si="0"/>
        <v>#DIV/0!</v>
      </c>
      <c r="H9" s="77">
        <v>19.7</v>
      </c>
    </row>
    <row r="10" spans="2:8" x14ac:dyDescent="0.2">
      <c r="B10">
        <v>14967124313.09</v>
      </c>
      <c r="C10">
        <v>32331905618.540001</v>
      </c>
      <c r="E10">
        <f>(B10/C10)*100</f>
        <v>46.292119275850666</v>
      </c>
      <c r="H10" s="77">
        <v>19.600000000000001</v>
      </c>
    </row>
    <row r="11" spans="2:8" ht="13.5" thickBot="1" x14ac:dyDescent="0.25">
      <c r="E11" t="e">
        <f t="shared" ref="E11:E23" si="1">(B11/C11)*100</f>
        <v>#DIV/0!</v>
      </c>
      <c r="H11" s="77">
        <v>19.8</v>
      </c>
    </row>
    <row r="12" spans="2:8" ht="13.5" thickBot="1" x14ac:dyDescent="0.25">
      <c r="B12" s="68">
        <v>250000000</v>
      </c>
      <c r="E12" t="e">
        <f t="shared" si="1"/>
        <v>#DIV/0!</v>
      </c>
      <c r="H12" s="77">
        <v>19.3</v>
      </c>
    </row>
    <row r="13" spans="2:8" ht="13.5" thickBot="1" x14ac:dyDescent="0.25">
      <c r="B13" s="75">
        <v>129953326.33</v>
      </c>
      <c r="E13" t="e">
        <f t="shared" si="1"/>
        <v>#DIV/0!</v>
      </c>
      <c r="H13" s="78">
        <f>SUM(H8:H12)</f>
        <v>97.7</v>
      </c>
    </row>
    <row r="14" spans="2:8" x14ac:dyDescent="0.2">
      <c r="B14">
        <v>250000000</v>
      </c>
      <c r="C14">
        <v>129953326.33</v>
      </c>
      <c r="E14">
        <f t="shared" si="1"/>
        <v>192.37676099583376</v>
      </c>
    </row>
    <row r="15" spans="2:8" x14ac:dyDescent="0.2">
      <c r="B15">
        <v>129953326.33</v>
      </c>
      <c r="C15">
        <v>250000000</v>
      </c>
      <c r="E15">
        <f t="shared" si="1"/>
        <v>51.981330532000001</v>
      </c>
    </row>
    <row r="16" spans="2:8" x14ac:dyDescent="0.2">
      <c r="B16">
        <v>21263000000</v>
      </c>
      <c r="C16">
        <v>21263000000</v>
      </c>
      <c r="E16" s="54">
        <f t="shared" si="1"/>
        <v>100</v>
      </c>
    </row>
    <row r="17" spans="2:5" x14ac:dyDescent="0.2">
      <c r="B17">
        <v>2087000000</v>
      </c>
      <c r="C17">
        <v>8268905618.54</v>
      </c>
      <c r="E17" s="54">
        <f t="shared" si="1"/>
        <v>25.239131951399528</v>
      </c>
    </row>
    <row r="18" spans="2:5" x14ac:dyDescent="0.2">
      <c r="B18">
        <f>SUM(B16:B17)</f>
        <v>23350000000</v>
      </c>
      <c r="C18">
        <f>SUM(C16:C17)</f>
        <v>29531905618.540001</v>
      </c>
      <c r="E18" s="54">
        <f t="shared" si="1"/>
        <v>79.06702771439501</v>
      </c>
    </row>
    <row r="19" spans="2:5" x14ac:dyDescent="0.2">
      <c r="B19">
        <v>23350000000</v>
      </c>
      <c r="C19">
        <v>29531905619</v>
      </c>
      <c r="E19" s="54">
        <f t="shared" si="1"/>
        <v>79.067027713163441</v>
      </c>
    </row>
    <row r="20" spans="2:5" x14ac:dyDescent="0.2">
      <c r="B20">
        <v>29531905619</v>
      </c>
      <c r="C20">
        <v>29531905619</v>
      </c>
      <c r="E20" s="54">
        <f t="shared" si="1"/>
        <v>100</v>
      </c>
    </row>
    <row r="21" spans="2:5" x14ac:dyDescent="0.2">
      <c r="B21">
        <v>13033428241.540001</v>
      </c>
      <c r="C21">
        <v>29531905619</v>
      </c>
      <c r="E21" s="7">
        <f t="shared" si="1"/>
        <v>44.133380384212856</v>
      </c>
    </row>
    <row r="22" spans="2:5" x14ac:dyDescent="0.2">
      <c r="B22">
        <v>1796714745.22</v>
      </c>
      <c r="C22">
        <v>2150000000</v>
      </c>
      <c r="D22">
        <v>83.57</v>
      </c>
      <c r="E22" s="7">
        <f t="shared" si="1"/>
        <v>83.568127684651159</v>
      </c>
    </row>
    <row r="23" spans="2:5" x14ac:dyDescent="0.2">
      <c r="B23" s="76">
        <v>7028000</v>
      </c>
      <c r="C23">
        <v>400000000</v>
      </c>
      <c r="E23" s="54">
        <f t="shared" si="1"/>
        <v>1.7569999999999999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2"/>
  <sheetViews>
    <sheetView view="pageBreakPreview" topLeftCell="A22" zoomScale="62" zoomScaleNormal="60" zoomScaleSheetLayoutView="62" workbookViewId="0">
      <selection activeCell="V24" sqref="V24"/>
    </sheetView>
  </sheetViews>
  <sheetFormatPr baseColWidth="10" defaultRowHeight="12.75" x14ac:dyDescent="0.2"/>
  <cols>
    <col min="1" max="1" width="3.85546875" customWidth="1"/>
    <col min="2" max="2" width="24.7109375" customWidth="1"/>
    <col min="3" max="3" width="65.7109375" customWidth="1"/>
    <col min="4" max="4" width="18.5703125" customWidth="1"/>
    <col min="5" max="5" width="85" customWidth="1"/>
    <col min="6" max="6" width="9.85546875" customWidth="1"/>
    <col min="7" max="7" width="13.7109375" customWidth="1"/>
    <col min="8" max="8" width="10.85546875" customWidth="1"/>
    <col min="9" max="9" width="6.28515625" customWidth="1"/>
    <col min="10" max="10" width="9.140625" customWidth="1"/>
    <col min="11" max="11" width="11.5703125" customWidth="1"/>
    <col min="12" max="12" width="9.42578125" customWidth="1"/>
    <col min="13" max="13" width="6.85546875" bestFit="1" customWidth="1"/>
    <col min="14" max="14" width="5" customWidth="1"/>
    <col min="15" max="16" width="6.7109375" customWidth="1"/>
    <col min="17" max="17" width="5.42578125" customWidth="1"/>
    <col min="18" max="18" width="5" customWidth="1"/>
    <col min="19" max="19" width="7.140625" customWidth="1"/>
    <col min="20" max="20" width="14.42578125" customWidth="1"/>
    <col min="21" max="21" width="12.7109375" bestFit="1" customWidth="1"/>
    <col min="22" max="22" width="40.28515625" customWidth="1"/>
  </cols>
  <sheetData>
    <row r="2" spans="2:22" ht="31.5" customHeight="1" x14ac:dyDescent="0.2">
      <c r="B2" s="493" t="s">
        <v>151</v>
      </c>
      <c r="C2" s="494"/>
      <c r="D2" s="494"/>
      <c r="E2" s="494"/>
      <c r="F2" s="494"/>
      <c r="G2" s="494"/>
      <c r="H2" s="494"/>
      <c r="I2" s="494"/>
      <c r="J2" s="494"/>
      <c r="K2" s="494"/>
      <c r="L2" s="494"/>
      <c r="M2" s="494"/>
      <c r="N2" s="494"/>
      <c r="O2" s="494"/>
      <c r="P2" s="494"/>
      <c r="Q2" s="494"/>
      <c r="R2" s="494"/>
      <c r="S2" s="494"/>
      <c r="T2" s="494"/>
    </row>
    <row r="3" spans="2:22" ht="16.5" customHeight="1" thickBot="1" x14ac:dyDescent="0.25">
      <c r="B3" s="493" t="s">
        <v>387</v>
      </c>
      <c r="C3" s="494"/>
      <c r="D3" s="494"/>
      <c r="E3" s="494"/>
      <c r="F3" s="494"/>
      <c r="G3" s="494"/>
      <c r="H3" s="494"/>
      <c r="I3" s="494"/>
      <c r="J3" s="494"/>
      <c r="K3" s="494"/>
      <c r="L3" s="494"/>
      <c r="M3" s="494"/>
      <c r="N3" s="494"/>
      <c r="O3" s="494"/>
      <c r="P3" s="494"/>
      <c r="Q3" s="494"/>
      <c r="R3" s="494"/>
      <c r="S3" s="494"/>
      <c r="T3" s="494"/>
    </row>
    <row r="4" spans="2:22" ht="34.5" customHeight="1" thickBot="1" x14ac:dyDescent="0.25">
      <c r="B4" s="471" t="s">
        <v>153</v>
      </c>
      <c r="C4" s="461" t="s">
        <v>41</v>
      </c>
      <c r="D4" s="462"/>
      <c r="E4" s="462"/>
      <c r="F4" s="462"/>
      <c r="G4" s="462"/>
      <c r="H4" s="462"/>
      <c r="I4" s="462"/>
      <c r="J4" s="462"/>
      <c r="K4" s="468"/>
      <c r="L4" s="468"/>
      <c r="M4" s="468"/>
      <c r="N4" s="461" t="s">
        <v>31</v>
      </c>
      <c r="O4" s="462"/>
      <c r="P4" s="462"/>
      <c r="Q4" s="462"/>
      <c r="R4" s="462"/>
      <c r="S4" s="462"/>
      <c r="T4" s="469" t="s">
        <v>15</v>
      </c>
    </row>
    <row r="5" spans="2:22" ht="384" customHeight="1" thickBot="1" x14ac:dyDescent="0.25">
      <c r="B5" s="472"/>
      <c r="C5" s="174" t="s">
        <v>28</v>
      </c>
      <c r="D5" s="175" t="s">
        <v>29</v>
      </c>
      <c r="E5" s="174" t="s">
        <v>0</v>
      </c>
      <c r="F5" s="176" t="s">
        <v>17</v>
      </c>
      <c r="G5" s="176" t="s">
        <v>18</v>
      </c>
      <c r="H5" s="177" t="s">
        <v>19</v>
      </c>
      <c r="I5" s="176" t="s">
        <v>36</v>
      </c>
      <c r="J5" s="176" t="s">
        <v>205</v>
      </c>
      <c r="K5" s="176" t="s">
        <v>20</v>
      </c>
      <c r="L5" s="178" t="s">
        <v>21</v>
      </c>
      <c r="M5" s="176" t="s">
        <v>145</v>
      </c>
      <c r="N5" s="176" t="s">
        <v>16</v>
      </c>
      <c r="O5" s="177" t="s">
        <v>22</v>
      </c>
      <c r="P5" s="176" t="s">
        <v>23</v>
      </c>
      <c r="Q5" s="176" t="s">
        <v>32</v>
      </c>
      <c r="R5" s="177" t="s">
        <v>24</v>
      </c>
      <c r="S5" s="178" t="s">
        <v>25</v>
      </c>
      <c r="T5" s="470"/>
    </row>
    <row r="6" spans="2:22" ht="23.25" customHeight="1" thickBot="1" x14ac:dyDescent="0.25">
      <c r="B6" s="497" t="s">
        <v>45</v>
      </c>
      <c r="C6" s="466"/>
      <c r="D6" s="466"/>
      <c r="E6" s="466"/>
      <c r="F6" s="466"/>
      <c r="G6" s="466"/>
      <c r="H6" s="466"/>
      <c r="I6" s="466"/>
      <c r="J6" s="466"/>
      <c r="K6" s="466"/>
      <c r="L6" s="466"/>
      <c r="M6" s="466"/>
      <c r="N6" s="466"/>
      <c r="O6" s="466"/>
      <c r="P6" s="466"/>
      <c r="Q6" s="466"/>
      <c r="R6" s="466"/>
      <c r="S6" s="466"/>
      <c r="T6" s="498"/>
    </row>
    <row r="7" spans="2:22" ht="54" customHeight="1" x14ac:dyDescent="0.2">
      <c r="B7" s="504" t="s">
        <v>46</v>
      </c>
      <c r="C7" s="265" t="s">
        <v>186</v>
      </c>
      <c r="D7" s="266" t="s">
        <v>33</v>
      </c>
      <c r="E7" s="267" t="s">
        <v>42</v>
      </c>
      <c r="F7" s="268">
        <v>100</v>
      </c>
      <c r="G7" s="269">
        <v>100</v>
      </c>
      <c r="H7" s="269">
        <f>(G7/F7)*100</f>
        <v>100</v>
      </c>
      <c r="I7" s="270"/>
      <c r="J7" s="271">
        <f>(360+70+30+50)</f>
        <v>510</v>
      </c>
      <c r="K7" s="269">
        <v>320</v>
      </c>
      <c r="L7" s="269">
        <f>(K7/J7)*100</f>
        <v>62.745098039215684</v>
      </c>
      <c r="M7" s="499"/>
      <c r="N7" s="499">
        <v>2300000000</v>
      </c>
      <c r="O7" s="499">
        <v>1387331900.73</v>
      </c>
      <c r="P7" s="499">
        <f>(O7/N7)*100</f>
        <v>60.318778292608698</v>
      </c>
      <c r="Q7" s="499">
        <v>8400000000</v>
      </c>
      <c r="R7" s="499">
        <f>(1967952551.98+N7)</f>
        <v>4267952551.98</v>
      </c>
      <c r="S7" s="501">
        <f>(R7/Q7)*100</f>
        <v>50.808958952142859</v>
      </c>
      <c r="T7" s="272" t="s">
        <v>204</v>
      </c>
      <c r="U7" s="7" t="s">
        <v>372</v>
      </c>
    </row>
    <row r="8" spans="2:22" ht="34.5" customHeight="1" x14ac:dyDescent="0.25">
      <c r="B8" s="505"/>
      <c r="C8" s="191" t="s">
        <v>187</v>
      </c>
      <c r="D8" s="273" t="s">
        <v>13</v>
      </c>
      <c r="E8" s="192" t="s">
        <v>188</v>
      </c>
      <c r="F8" s="274">
        <v>10000</v>
      </c>
      <c r="G8" s="184">
        <v>15000</v>
      </c>
      <c r="H8" s="205">
        <v>100</v>
      </c>
      <c r="I8" s="275"/>
      <c r="J8" s="251">
        <v>40000</v>
      </c>
      <c r="K8" s="184">
        <v>30000</v>
      </c>
      <c r="L8" s="205">
        <f t="shared" ref="L8:L19" si="0">(K8/J8)*100</f>
        <v>75</v>
      </c>
      <c r="M8" s="491"/>
      <c r="N8" s="491"/>
      <c r="O8" s="491"/>
      <c r="P8" s="491"/>
      <c r="Q8" s="491"/>
      <c r="R8" s="491"/>
      <c r="S8" s="502"/>
      <c r="T8" s="276"/>
      <c r="U8" s="7" t="s">
        <v>372</v>
      </c>
      <c r="V8" s="64"/>
    </row>
    <row r="9" spans="2:22" ht="27.75" customHeight="1" x14ac:dyDescent="0.25">
      <c r="B9" s="505"/>
      <c r="C9" s="484" t="s">
        <v>1</v>
      </c>
      <c r="D9" s="273" t="s">
        <v>13</v>
      </c>
      <c r="E9" s="192" t="s">
        <v>43</v>
      </c>
      <c r="F9" s="277">
        <v>40</v>
      </c>
      <c r="G9" s="277">
        <v>40</v>
      </c>
      <c r="H9" s="205">
        <f t="shared" ref="H9:H17" si="1">(G9/F9)*100</f>
        <v>100</v>
      </c>
      <c r="I9" s="275"/>
      <c r="J9" s="251">
        <v>160</v>
      </c>
      <c r="K9" s="251">
        <v>80</v>
      </c>
      <c r="L9" s="205">
        <f t="shared" si="0"/>
        <v>50</v>
      </c>
      <c r="M9" s="491"/>
      <c r="N9" s="491"/>
      <c r="O9" s="491"/>
      <c r="P9" s="491"/>
      <c r="Q9" s="491"/>
      <c r="R9" s="491"/>
      <c r="S9" s="502"/>
      <c r="T9" s="276"/>
      <c r="U9" s="7" t="s">
        <v>372</v>
      </c>
    </row>
    <row r="10" spans="2:22" ht="27.75" customHeight="1" x14ac:dyDescent="0.25">
      <c r="B10" s="505"/>
      <c r="C10" s="484"/>
      <c r="D10" s="273" t="s">
        <v>33</v>
      </c>
      <c r="E10" s="192" t="s">
        <v>2</v>
      </c>
      <c r="F10" s="277">
        <v>10</v>
      </c>
      <c r="G10" s="277">
        <v>10</v>
      </c>
      <c r="H10" s="205">
        <f t="shared" si="1"/>
        <v>100</v>
      </c>
      <c r="I10" s="278"/>
      <c r="J10" s="251">
        <v>40</v>
      </c>
      <c r="K10" s="251">
        <v>20</v>
      </c>
      <c r="L10" s="205">
        <f t="shared" si="0"/>
        <v>50</v>
      </c>
      <c r="M10" s="491"/>
      <c r="N10" s="491"/>
      <c r="O10" s="491"/>
      <c r="P10" s="491"/>
      <c r="Q10" s="491"/>
      <c r="R10" s="491"/>
      <c r="S10" s="502"/>
      <c r="T10" s="276"/>
      <c r="U10" s="7" t="s">
        <v>372</v>
      </c>
    </row>
    <row r="11" spans="2:22" ht="60.75" customHeight="1" x14ac:dyDescent="0.25">
      <c r="B11" s="505"/>
      <c r="C11" s="186" t="s">
        <v>189</v>
      </c>
      <c r="D11" s="273" t="s">
        <v>14</v>
      </c>
      <c r="E11" s="192" t="s">
        <v>190</v>
      </c>
      <c r="F11" s="277">
        <v>100</v>
      </c>
      <c r="G11" s="251">
        <v>100</v>
      </c>
      <c r="H11" s="205">
        <f t="shared" si="1"/>
        <v>100</v>
      </c>
      <c r="I11" s="278"/>
      <c r="J11" s="251">
        <v>100</v>
      </c>
      <c r="K11" s="251">
        <v>50</v>
      </c>
      <c r="L11" s="205">
        <f t="shared" si="0"/>
        <v>50</v>
      </c>
      <c r="M11" s="491"/>
      <c r="N11" s="491"/>
      <c r="O11" s="491"/>
      <c r="P11" s="491"/>
      <c r="Q11" s="491"/>
      <c r="R11" s="491"/>
      <c r="S11" s="502"/>
      <c r="T11" s="276"/>
      <c r="U11" s="7" t="s">
        <v>372</v>
      </c>
    </row>
    <row r="12" spans="2:22" ht="48.75" customHeight="1" x14ac:dyDescent="0.25">
      <c r="B12" s="505"/>
      <c r="C12" s="484" t="s">
        <v>191</v>
      </c>
      <c r="D12" s="279" t="s">
        <v>12</v>
      </c>
      <c r="E12" s="192" t="s">
        <v>192</v>
      </c>
      <c r="F12" s="193">
        <v>1</v>
      </c>
      <c r="G12" s="251">
        <v>1</v>
      </c>
      <c r="H12" s="205">
        <f t="shared" si="1"/>
        <v>100</v>
      </c>
      <c r="I12" s="278"/>
      <c r="J12" s="251">
        <v>3</v>
      </c>
      <c r="K12" s="205">
        <v>1</v>
      </c>
      <c r="L12" s="205">
        <f t="shared" si="0"/>
        <v>33.333333333333329</v>
      </c>
      <c r="M12" s="491"/>
      <c r="N12" s="491"/>
      <c r="O12" s="491"/>
      <c r="P12" s="491"/>
      <c r="Q12" s="491"/>
      <c r="R12" s="491"/>
      <c r="S12" s="502"/>
      <c r="T12" s="276"/>
      <c r="U12" s="7" t="s">
        <v>373</v>
      </c>
    </row>
    <row r="13" spans="2:22" ht="45.75" customHeight="1" x14ac:dyDescent="0.25">
      <c r="B13" s="505"/>
      <c r="C13" s="484"/>
      <c r="D13" s="273" t="s">
        <v>33</v>
      </c>
      <c r="E13" s="192" t="s">
        <v>193</v>
      </c>
      <c r="F13" s="193">
        <v>25</v>
      </c>
      <c r="G13" s="251">
        <v>25</v>
      </c>
      <c r="H13" s="205">
        <f t="shared" si="1"/>
        <v>100</v>
      </c>
      <c r="I13" s="275"/>
      <c r="J13" s="251">
        <v>75</v>
      </c>
      <c r="K13" s="205">
        <v>25</v>
      </c>
      <c r="L13" s="205">
        <f t="shared" si="0"/>
        <v>33.333333333333329</v>
      </c>
      <c r="M13" s="491"/>
      <c r="N13" s="491"/>
      <c r="O13" s="491"/>
      <c r="P13" s="491"/>
      <c r="Q13" s="491"/>
      <c r="R13" s="491"/>
      <c r="S13" s="502"/>
      <c r="T13" s="280"/>
      <c r="U13" s="7" t="s">
        <v>373</v>
      </c>
    </row>
    <row r="14" spans="2:22" ht="30.75" customHeight="1" x14ac:dyDescent="0.2">
      <c r="B14" s="505"/>
      <c r="C14" s="485" t="s">
        <v>377</v>
      </c>
      <c r="D14" s="279" t="s">
        <v>14</v>
      </c>
      <c r="E14" s="192" t="s">
        <v>194</v>
      </c>
      <c r="F14" s="193">
        <v>0</v>
      </c>
      <c r="G14" s="251">
        <v>0</v>
      </c>
      <c r="H14" s="205">
        <v>0</v>
      </c>
      <c r="I14" s="278"/>
      <c r="J14" s="251">
        <v>100</v>
      </c>
      <c r="K14" s="205">
        <v>0</v>
      </c>
      <c r="L14" s="205">
        <f t="shared" si="0"/>
        <v>0</v>
      </c>
      <c r="M14" s="491"/>
      <c r="N14" s="491"/>
      <c r="O14" s="491"/>
      <c r="P14" s="491"/>
      <c r="Q14" s="491"/>
      <c r="R14" s="491"/>
      <c r="S14" s="502"/>
      <c r="T14" s="507"/>
      <c r="U14" s="7" t="s">
        <v>373</v>
      </c>
    </row>
    <row r="15" spans="2:22" ht="37.5" customHeight="1" x14ac:dyDescent="0.2">
      <c r="B15" s="505"/>
      <c r="C15" s="485"/>
      <c r="D15" s="279" t="s">
        <v>14</v>
      </c>
      <c r="E15" s="192" t="s">
        <v>195</v>
      </c>
      <c r="F15" s="193">
        <v>0</v>
      </c>
      <c r="G15" s="251">
        <v>0</v>
      </c>
      <c r="H15" s="205">
        <v>0</v>
      </c>
      <c r="I15" s="278"/>
      <c r="J15" s="251">
        <v>100</v>
      </c>
      <c r="K15" s="251">
        <v>100</v>
      </c>
      <c r="L15" s="205">
        <f t="shared" si="0"/>
        <v>100</v>
      </c>
      <c r="M15" s="491"/>
      <c r="N15" s="491"/>
      <c r="O15" s="491"/>
      <c r="P15" s="491"/>
      <c r="Q15" s="491"/>
      <c r="R15" s="491"/>
      <c r="S15" s="502"/>
      <c r="T15" s="507"/>
      <c r="U15" s="7" t="s">
        <v>373</v>
      </c>
    </row>
    <row r="16" spans="2:22" ht="60.75" customHeight="1" x14ac:dyDescent="0.2">
      <c r="B16" s="505"/>
      <c r="C16" s="190" t="s">
        <v>196</v>
      </c>
      <c r="D16" s="273" t="s">
        <v>55</v>
      </c>
      <c r="E16" s="273" t="s">
        <v>197</v>
      </c>
      <c r="F16" s="193">
        <v>1</v>
      </c>
      <c r="G16" s="251">
        <v>1</v>
      </c>
      <c r="H16" s="205">
        <f t="shared" si="1"/>
        <v>100</v>
      </c>
      <c r="I16" s="278"/>
      <c r="J16" s="251">
        <v>3</v>
      </c>
      <c r="K16" s="205">
        <v>3</v>
      </c>
      <c r="L16" s="205">
        <f t="shared" si="0"/>
        <v>100</v>
      </c>
      <c r="M16" s="491"/>
      <c r="N16" s="491"/>
      <c r="O16" s="491"/>
      <c r="P16" s="491"/>
      <c r="Q16" s="491"/>
      <c r="R16" s="491"/>
      <c r="S16" s="502"/>
      <c r="T16" s="210" t="s">
        <v>397</v>
      </c>
      <c r="U16" s="7" t="s">
        <v>372</v>
      </c>
    </row>
    <row r="17" spans="2:22" ht="41.25" customHeight="1" x14ac:dyDescent="0.25">
      <c r="B17" s="505"/>
      <c r="C17" s="190" t="s">
        <v>396</v>
      </c>
      <c r="D17" s="273" t="s">
        <v>198</v>
      </c>
      <c r="E17" s="186" t="s">
        <v>199</v>
      </c>
      <c r="F17" s="193">
        <v>1</v>
      </c>
      <c r="G17" s="251">
        <v>1</v>
      </c>
      <c r="H17" s="205">
        <f t="shared" si="1"/>
        <v>100</v>
      </c>
      <c r="I17" s="278"/>
      <c r="J17" s="251">
        <v>2</v>
      </c>
      <c r="K17" s="205">
        <v>1</v>
      </c>
      <c r="L17" s="205">
        <f t="shared" si="0"/>
        <v>50</v>
      </c>
      <c r="M17" s="491"/>
      <c r="N17" s="491"/>
      <c r="O17" s="491"/>
      <c r="P17" s="491"/>
      <c r="Q17" s="491"/>
      <c r="R17" s="491"/>
      <c r="S17" s="502"/>
      <c r="T17" s="280"/>
      <c r="U17" s="7" t="s">
        <v>372</v>
      </c>
    </row>
    <row r="18" spans="2:22" ht="38.25" customHeight="1" x14ac:dyDescent="0.35">
      <c r="B18" s="505"/>
      <c r="C18" s="190" t="s">
        <v>200</v>
      </c>
      <c r="D18" s="273" t="s">
        <v>13</v>
      </c>
      <c r="E18" s="192" t="s">
        <v>201</v>
      </c>
      <c r="F18" s="193">
        <v>0</v>
      </c>
      <c r="G18" s="251">
        <v>0</v>
      </c>
      <c r="H18" s="205">
        <v>0</v>
      </c>
      <c r="I18" s="278"/>
      <c r="J18" s="251">
        <v>2</v>
      </c>
      <c r="K18" s="205">
        <v>0</v>
      </c>
      <c r="L18" s="205">
        <f t="shared" si="0"/>
        <v>0</v>
      </c>
      <c r="M18" s="491"/>
      <c r="N18" s="491"/>
      <c r="O18" s="491"/>
      <c r="P18" s="491"/>
      <c r="Q18" s="491"/>
      <c r="R18" s="491"/>
      <c r="S18" s="502"/>
      <c r="T18" s="281"/>
      <c r="U18" s="7" t="s">
        <v>372</v>
      </c>
      <c r="V18" s="65"/>
    </row>
    <row r="19" spans="2:22" ht="44.25" customHeight="1" thickBot="1" x14ac:dyDescent="0.3">
      <c r="B19" s="506"/>
      <c r="C19" s="225" t="s">
        <v>202</v>
      </c>
      <c r="D19" s="282" t="s">
        <v>13</v>
      </c>
      <c r="E19" s="283" t="s">
        <v>203</v>
      </c>
      <c r="F19" s="284">
        <v>0</v>
      </c>
      <c r="G19" s="258">
        <v>0</v>
      </c>
      <c r="H19" s="205">
        <v>0</v>
      </c>
      <c r="I19" s="285"/>
      <c r="J19" s="258">
        <v>3</v>
      </c>
      <c r="K19" s="286">
        <v>0</v>
      </c>
      <c r="L19" s="286">
        <f t="shared" si="0"/>
        <v>0</v>
      </c>
      <c r="M19" s="500"/>
      <c r="N19" s="500"/>
      <c r="O19" s="500"/>
      <c r="P19" s="500"/>
      <c r="Q19" s="500"/>
      <c r="R19" s="500"/>
      <c r="S19" s="503"/>
      <c r="T19" s="287"/>
      <c r="U19" s="7" t="s">
        <v>372</v>
      </c>
    </row>
    <row r="20" spans="2:22" ht="35.25" customHeight="1" thickBot="1" x14ac:dyDescent="0.25">
      <c r="B20" s="148"/>
      <c r="C20" s="478" t="s">
        <v>48</v>
      </c>
      <c r="D20" s="478"/>
      <c r="E20" s="478"/>
      <c r="F20" s="34">
        <v>900</v>
      </c>
      <c r="G20" s="33">
        <f>(H20/F20)*100</f>
        <v>100</v>
      </c>
      <c r="H20" s="51">
        <f>SUM(H7:H19)</f>
        <v>900</v>
      </c>
      <c r="I20" s="51"/>
      <c r="J20" s="51">
        <v>1300</v>
      </c>
      <c r="K20" s="33">
        <f>(L20/J20)*100</f>
        <v>46.493212669683253</v>
      </c>
      <c r="L20" s="51">
        <f>SUM(L7:L19)</f>
        <v>604.41176470588232</v>
      </c>
      <c r="M20" s="149"/>
      <c r="N20" s="150"/>
      <c r="O20" s="150"/>
      <c r="P20" s="151"/>
      <c r="Q20" s="152"/>
      <c r="R20" s="152"/>
      <c r="S20" s="153"/>
      <c r="T20" s="58"/>
    </row>
    <row r="21" spans="2:22" ht="18" customHeight="1" thickBot="1" x14ac:dyDescent="0.25">
      <c r="B21" s="509" t="s">
        <v>45</v>
      </c>
      <c r="C21" s="510"/>
      <c r="D21" s="510"/>
      <c r="E21" s="510"/>
      <c r="F21" s="510"/>
      <c r="G21" s="510"/>
      <c r="H21" s="510"/>
      <c r="I21" s="510"/>
      <c r="J21" s="511"/>
      <c r="K21" s="510"/>
      <c r="L21" s="510"/>
      <c r="M21" s="510"/>
      <c r="N21" s="510"/>
      <c r="O21" s="510"/>
      <c r="P21" s="510"/>
      <c r="Q21" s="510"/>
      <c r="R21" s="510"/>
      <c r="S21" s="510"/>
      <c r="T21" s="512"/>
    </row>
    <row r="22" spans="2:22" ht="65.25" customHeight="1" x14ac:dyDescent="0.2">
      <c r="B22" s="508" t="s">
        <v>47</v>
      </c>
      <c r="C22" s="213" t="s">
        <v>206</v>
      </c>
      <c r="D22" s="214" t="s">
        <v>198</v>
      </c>
      <c r="E22" s="195" t="s">
        <v>207</v>
      </c>
      <c r="F22" s="288">
        <v>1</v>
      </c>
      <c r="G22" s="288">
        <v>1</v>
      </c>
      <c r="H22" s="239">
        <f>(G22/F22)*100</f>
        <v>100</v>
      </c>
      <c r="I22" s="239"/>
      <c r="J22" s="251">
        <v>1</v>
      </c>
      <c r="K22" s="239">
        <v>1</v>
      </c>
      <c r="L22" s="239">
        <f t="shared" ref="L22" si="2">(K22/J22)*100</f>
        <v>100</v>
      </c>
      <c r="M22" s="490"/>
      <c r="N22" s="490">
        <v>1200000000</v>
      </c>
      <c r="O22" s="489">
        <v>1199258263.3599999</v>
      </c>
      <c r="P22" s="486">
        <f>(O22/N22)*100</f>
        <v>99.938188613333324</v>
      </c>
      <c r="Q22" s="490">
        <v>4600000000</v>
      </c>
      <c r="R22" s="490">
        <f>(873335882.79+N22)</f>
        <v>2073335882.79</v>
      </c>
      <c r="S22" s="486">
        <f>(R22/Q22)*100</f>
        <v>45.072519191086954</v>
      </c>
      <c r="T22" s="289"/>
      <c r="U22" s="7" t="s">
        <v>378</v>
      </c>
    </row>
    <row r="23" spans="2:22" ht="42" customHeight="1" x14ac:dyDescent="0.2">
      <c r="B23" s="505"/>
      <c r="C23" s="186" t="s">
        <v>208</v>
      </c>
      <c r="D23" s="187" t="s">
        <v>13</v>
      </c>
      <c r="E23" s="188" t="s">
        <v>209</v>
      </c>
      <c r="F23" s="274">
        <v>1</v>
      </c>
      <c r="G23" s="274">
        <v>1</v>
      </c>
      <c r="H23" s="252">
        <f>(G24/F24)*100</f>
        <v>100</v>
      </c>
      <c r="I23" s="252"/>
      <c r="J23" s="251">
        <v>4</v>
      </c>
      <c r="K23" s="252">
        <v>2</v>
      </c>
      <c r="L23" s="252">
        <f>(K23/J23)*100</f>
        <v>50</v>
      </c>
      <c r="M23" s="491"/>
      <c r="N23" s="491"/>
      <c r="O23" s="489"/>
      <c r="P23" s="487"/>
      <c r="Q23" s="491"/>
      <c r="R23" s="491"/>
      <c r="S23" s="487"/>
      <c r="T23" s="290"/>
      <c r="U23" s="7" t="s">
        <v>378</v>
      </c>
    </row>
    <row r="24" spans="2:22" ht="63.75" customHeight="1" x14ac:dyDescent="0.2">
      <c r="B24" s="505"/>
      <c r="C24" s="425" t="s">
        <v>406</v>
      </c>
      <c r="D24" s="243" t="s">
        <v>14</v>
      </c>
      <c r="E24" s="187" t="s">
        <v>210</v>
      </c>
      <c r="F24" s="193">
        <v>25</v>
      </c>
      <c r="G24" s="193">
        <v>25</v>
      </c>
      <c r="H24" s="252">
        <f t="shared" ref="H24:H31" si="3">(G24/F24)*100</f>
        <v>100</v>
      </c>
      <c r="I24" s="252"/>
      <c r="J24" s="251">
        <v>100</v>
      </c>
      <c r="K24" s="252">
        <v>50</v>
      </c>
      <c r="L24" s="252">
        <f t="shared" ref="L24:L31" si="4">(K24/J24)*100</f>
        <v>50</v>
      </c>
      <c r="M24" s="491"/>
      <c r="N24" s="491"/>
      <c r="O24" s="489"/>
      <c r="P24" s="487"/>
      <c r="Q24" s="491"/>
      <c r="R24" s="491"/>
      <c r="S24" s="487"/>
      <c r="T24" s="290"/>
      <c r="U24" s="7" t="s">
        <v>378</v>
      </c>
    </row>
    <row r="25" spans="2:22" ht="45" customHeight="1" x14ac:dyDescent="0.2">
      <c r="B25" s="505"/>
      <c r="C25" s="186" t="s">
        <v>211</v>
      </c>
      <c r="D25" s="187" t="s">
        <v>14</v>
      </c>
      <c r="E25" s="187" t="s">
        <v>212</v>
      </c>
      <c r="F25" s="190">
        <v>100</v>
      </c>
      <c r="G25" s="190">
        <v>100</v>
      </c>
      <c r="H25" s="252">
        <f t="shared" si="3"/>
        <v>100</v>
      </c>
      <c r="I25" s="252"/>
      <c r="J25" s="251">
        <v>100</v>
      </c>
      <c r="K25" s="252">
        <v>50</v>
      </c>
      <c r="L25" s="252">
        <f t="shared" si="4"/>
        <v>50</v>
      </c>
      <c r="M25" s="491"/>
      <c r="N25" s="491"/>
      <c r="O25" s="489"/>
      <c r="P25" s="487"/>
      <c r="Q25" s="491"/>
      <c r="R25" s="491"/>
      <c r="S25" s="487"/>
      <c r="T25" s="290"/>
      <c r="U25" s="7" t="s">
        <v>378</v>
      </c>
    </row>
    <row r="26" spans="2:22" ht="37.5" customHeight="1" x14ac:dyDescent="0.2">
      <c r="B26" s="505"/>
      <c r="C26" s="186" t="s">
        <v>213</v>
      </c>
      <c r="D26" s="187" t="s">
        <v>13</v>
      </c>
      <c r="E26" s="190" t="s">
        <v>214</v>
      </c>
      <c r="F26" s="274">
        <v>0</v>
      </c>
      <c r="G26" s="274">
        <v>0</v>
      </c>
      <c r="H26" s="252">
        <v>0</v>
      </c>
      <c r="I26" s="252"/>
      <c r="J26" s="251">
        <v>1</v>
      </c>
      <c r="K26" s="252">
        <v>1</v>
      </c>
      <c r="L26" s="252">
        <f t="shared" si="4"/>
        <v>100</v>
      </c>
      <c r="M26" s="491"/>
      <c r="N26" s="491"/>
      <c r="O26" s="489"/>
      <c r="P26" s="487"/>
      <c r="Q26" s="491"/>
      <c r="R26" s="491"/>
      <c r="S26" s="487"/>
      <c r="T26" s="290"/>
      <c r="U26" s="7" t="s">
        <v>378</v>
      </c>
    </row>
    <row r="27" spans="2:22" ht="71.25" customHeight="1" x14ac:dyDescent="0.2">
      <c r="B27" s="505"/>
      <c r="C27" s="186" t="s">
        <v>215</v>
      </c>
      <c r="D27" s="243" t="s">
        <v>13</v>
      </c>
      <c r="E27" s="188" t="s">
        <v>216</v>
      </c>
      <c r="F27" s="188">
        <v>1</v>
      </c>
      <c r="G27" s="188">
        <v>1</v>
      </c>
      <c r="H27" s="252">
        <f t="shared" si="3"/>
        <v>100</v>
      </c>
      <c r="I27" s="252"/>
      <c r="J27" s="251">
        <v>3</v>
      </c>
      <c r="K27" s="252">
        <v>1</v>
      </c>
      <c r="L27" s="252">
        <f t="shared" si="4"/>
        <v>33.333333333333329</v>
      </c>
      <c r="M27" s="491"/>
      <c r="N27" s="491"/>
      <c r="O27" s="489"/>
      <c r="P27" s="487"/>
      <c r="Q27" s="491"/>
      <c r="R27" s="491"/>
      <c r="S27" s="487"/>
      <c r="T27" s="290"/>
      <c r="U27" s="7" t="s">
        <v>378</v>
      </c>
    </row>
    <row r="28" spans="2:22" ht="93" customHeight="1" x14ac:dyDescent="0.2">
      <c r="B28" s="505"/>
      <c r="C28" s="186" t="s">
        <v>217</v>
      </c>
      <c r="D28" s="243" t="s">
        <v>13</v>
      </c>
      <c r="E28" s="188" t="s">
        <v>218</v>
      </c>
      <c r="F28" s="249">
        <v>1</v>
      </c>
      <c r="G28" s="249">
        <v>0</v>
      </c>
      <c r="H28" s="252">
        <f t="shared" si="3"/>
        <v>0</v>
      </c>
      <c r="I28" s="252"/>
      <c r="J28" s="251">
        <v>4</v>
      </c>
      <c r="K28" s="252">
        <v>0</v>
      </c>
      <c r="L28" s="252">
        <f t="shared" si="4"/>
        <v>0</v>
      </c>
      <c r="M28" s="491"/>
      <c r="N28" s="491"/>
      <c r="O28" s="489"/>
      <c r="P28" s="487"/>
      <c r="Q28" s="491"/>
      <c r="R28" s="491"/>
      <c r="S28" s="487"/>
      <c r="T28" s="290"/>
      <c r="U28" s="7" t="s">
        <v>378</v>
      </c>
    </row>
    <row r="29" spans="2:22" ht="45.75" customHeight="1" x14ac:dyDescent="0.2">
      <c r="B29" s="505"/>
      <c r="C29" s="192" t="s">
        <v>219</v>
      </c>
      <c r="D29" s="243" t="s">
        <v>30</v>
      </c>
      <c r="E29" s="190" t="s">
        <v>220</v>
      </c>
      <c r="F29" s="193">
        <v>1</v>
      </c>
      <c r="G29" s="193">
        <v>1</v>
      </c>
      <c r="H29" s="252">
        <f t="shared" si="3"/>
        <v>100</v>
      </c>
      <c r="I29" s="291"/>
      <c r="J29" s="251">
        <v>4</v>
      </c>
      <c r="K29" s="252">
        <v>2</v>
      </c>
      <c r="L29" s="252">
        <f t="shared" si="4"/>
        <v>50</v>
      </c>
      <c r="M29" s="491"/>
      <c r="N29" s="491"/>
      <c r="O29" s="489"/>
      <c r="P29" s="487"/>
      <c r="Q29" s="491"/>
      <c r="R29" s="491"/>
      <c r="S29" s="487"/>
      <c r="T29" s="290"/>
      <c r="U29" s="7" t="s">
        <v>378</v>
      </c>
    </row>
    <row r="30" spans="2:22" ht="65.25" customHeight="1" x14ac:dyDescent="0.25">
      <c r="B30" s="505"/>
      <c r="C30" s="192" t="s">
        <v>221</v>
      </c>
      <c r="D30" s="243" t="s">
        <v>30</v>
      </c>
      <c r="E30" s="190" t="s">
        <v>222</v>
      </c>
      <c r="F30" s="193">
        <v>1</v>
      </c>
      <c r="G30" s="193">
        <v>1</v>
      </c>
      <c r="H30" s="252">
        <f t="shared" si="3"/>
        <v>100</v>
      </c>
      <c r="I30" s="252"/>
      <c r="J30" s="251">
        <v>4</v>
      </c>
      <c r="K30" s="252">
        <v>2</v>
      </c>
      <c r="L30" s="252">
        <f t="shared" si="4"/>
        <v>50</v>
      </c>
      <c r="M30" s="491"/>
      <c r="N30" s="491"/>
      <c r="O30" s="489"/>
      <c r="P30" s="487"/>
      <c r="Q30" s="491"/>
      <c r="R30" s="491"/>
      <c r="S30" s="487"/>
      <c r="T30" s="292"/>
      <c r="U30" s="7" t="s">
        <v>378</v>
      </c>
    </row>
    <row r="31" spans="2:22" ht="27" customHeight="1" thickBot="1" x14ac:dyDescent="0.3">
      <c r="B31" s="506"/>
      <c r="C31" s="293" t="s">
        <v>223</v>
      </c>
      <c r="D31" s="294" t="s">
        <v>30</v>
      </c>
      <c r="E31" s="295" t="s">
        <v>44</v>
      </c>
      <c r="F31" s="296">
        <v>1</v>
      </c>
      <c r="G31" s="296">
        <v>1</v>
      </c>
      <c r="H31" s="248">
        <f t="shared" si="3"/>
        <v>100</v>
      </c>
      <c r="I31" s="248"/>
      <c r="J31" s="251">
        <v>4</v>
      </c>
      <c r="K31" s="248">
        <v>2</v>
      </c>
      <c r="L31" s="248">
        <f t="shared" si="4"/>
        <v>50</v>
      </c>
      <c r="M31" s="492"/>
      <c r="N31" s="492"/>
      <c r="O31" s="489"/>
      <c r="P31" s="488"/>
      <c r="Q31" s="492"/>
      <c r="R31" s="492"/>
      <c r="S31" s="488"/>
      <c r="T31" s="297"/>
      <c r="U31" s="7" t="s">
        <v>378</v>
      </c>
    </row>
    <row r="32" spans="2:22" ht="18.75" thickBot="1" x14ac:dyDescent="0.3">
      <c r="B32" s="170"/>
      <c r="C32" s="495" t="s">
        <v>48</v>
      </c>
      <c r="D32" s="496"/>
      <c r="E32" s="496"/>
      <c r="F32" s="171">
        <v>900</v>
      </c>
      <c r="G32" s="298">
        <f>(H32/F32)*100</f>
        <v>88.888888888888886</v>
      </c>
      <c r="H32" s="171">
        <f>SUM(H22:H31)</f>
        <v>800</v>
      </c>
      <c r="I32" s="171">
        <f>(+H32/F32)*100</f>
        <v>88.888888888888886</v>
      </c>
      <c r="J32" s="51">
        <v>1000</v>
      </c>
      <c r="K32" s="298">
        <f>(L32/J32)*100</f>
        <v>53.333333333333321</v>
      </c>
      <c r="L32" s="171">
        <f>SUM(L22:L31)</f>
        <v>533.33333333333326</v>
      </c>
      <c r="M32" s="172"/>
      <c r="N32" s="172"/>
      <c r="O32" s="172"/>
      <c r="P32" s="172"/>
      <c r="Q32" s="172"/>
      <c r="R32" s="172"/>
      <c r="S32" s="172"/>
      <c r="T32" s="173">
        <f>(+L32/J32)*100</f>
        <v>53.333333333333321</v>
      </c>
      <c r="U32" s="21"/>
    </row>
  </sheetData>
  <mergeCells count="30">
    <mergeCell ref="C32:E32"/>
    <mergeCell ref="B6:T6"/>
    <mergeCell ref="Q7:Q19"/>
    <mergeCell ref="R7:R19"/>
    <mergeCell ref="S7:S19"/>
    <mergeCell ref="N7:N19"/>
    <mergeCell ref="B7:B19"/>
    <mergeCell ref="O7:O19"/>
    <mergeCell ref="P7:P19"/>
    <mergeCell ref="M7:M19"/>
    <mergeCell ref="T14:T15"/>
    <mergeCell ref="B22:B31"/>
    <mergeCell ref="C20:E20"/>
    <mergeCell ref="B21:T21"/>
    <mergeCell ref="M22:M31"/>
    <mergeCell ref="R22:R31"/>
    <mergeCell ref="B2:T2"/>
    <mergeCell ref="B3:T3"/>
    <mergeCell ref="B4:B5"/>
    <mergeCell ref="N4:S4"/>
    <mergeCell ref="T4:T5"/>
    <mergeCell ref="C4:M4"/>
    <mergeCell ref="C12:C13"/>
    <mergeCell ref="C14:C15"/>
    <mergeCell ref="C9:C10"/>
    <mergeCell ref="S22:S31"/>
    <mergeCell ref="P22:P31"/>
    <mergeCell ref="O22:O31"/>
    <mergeCell ref="N22:N31"/>
    <mergeCell ref="Q22:Q31"/>
  </mergeCells>
  <phoneticPr fontId="0" type="noConversion"/>
  <printOptions horizontalCentered="1" verticalCentered="1"/>
  <pageMargins left="0.19685039370078741" right="0.19685039370078741" top="0.19685039370078741" bottom="0.19685039370078741" header="0" footer="0"/>
  <pageSetup scale="40" orientation="landscape" horizontalDpi="300" verticalDpi="300" r:id="rId1"/>
  <headerFooter alignWithMargins="0"/>
  <rowBreaks count="1" manualBreakCount="1">
    <brk id="20" min="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8"/>
  <sheetViews>
    <sheetView view="pageBreakPreview" topLeftCell="A19" zoomScale="50" zoomScaleNormal="60" zoomScaleSheetLayoutView="50" workbookViewId="0">
      <selection activeCell="U19" sqref="U19"/>
    </sheetView>
  </sheetViews>
  <sheetFormatPr baseColWidth="10" defaultRowHeight="12.75" x14ac:dyDescent="0.2"/>
  <cols>
    <col min="1" max="1" width="5.42578125" customWidth="1"/>
    <col min="2" max="2" width="27.5703125" customWidth="1"/>
    <col min="3" max="3" width="74.28515625" customWidth="1"/>
    <col min="4" max="4" width="24.42578125" customWidth="1"/>
    <col min="5" max="5" width="56.42578125" customWidth="1"/>
    <col min="6" max="6" width="8.5703125" customWidth="1"/>
    <col min="7" max="7" width="11" customWidth="1"/>
    <col min="8" max="8" width="13.42578125" customWidth="1"/>
    <col min="9" max="9" width="6.5703125" customWidth="1"/>
    <col min="10" max="10" width="9.7109375" customWidth="1"/>
    <col min="11" max="11" width="10" customWidth="1"/>
    <col min="12" max="12" width="8.7109375" customWidth="1"/>
    <col min="13" max="13" width="7" customWidth="1"/>
    <col min="14" max="14" width="6.42578125" customWidth="1"/>
    <col min="15" max="15" width="6.7109375" customWidth="1"/>
    <col min="16" max="16" width="3.85546875" customWidth="1"/>
    <col min="17" max="17" width="4" customWidth="1"/>
    <col min="18" max="18" width="6.42578125" customWidth="1"/>
    <col min="19" max="19" width="25.85546875" customWidth="1"/>
    <col min="20" max="20" width="30.7109375" customWidth="1"/>
    <col min="21" max="21" width="20.28515625" customWidth="1"/>
  </cols>
  <sheetData>
    <row r="1" spans="2:21" ht="15.75" x14ac:dyDescent="0.2">
      <c r="B1" s="513"/>
      <c r="C1" s="514"/>
      <c r="D1" s="514"/>
      <c r="E1" s="514"/>
      <c r="F1" s="514"/>
      <c r="G1" s="514"/>
      <c r="H1" s="514"/>
      <c r="I1" s="514"/>
      <c r="J1" s="514"/>
      <c r="K1" s="514"/>
      <c r="L1" s="514"/>
      <c r="M1" s="514"/>
      <c r="N1" s="514"/>
      <c r="O1" s="514"/>
      <c r="P1" s="514"/>
      <c r="Q1" s="514"/>
      <c r="R1" s="514"/>
      <c r="S1" s="514"/>
      <c r="T1" s="514"/>
    </row>
    <row r="2" spans="2:21" ht="45" customHeight="1" x14ac:dyDescent="0.2">
      <c r="B2" s="493" t="s">
        <v>151</v>
      </c>
      <c r="C2" s="494"/>
      <c r="D2" s="494"/>
      <c r="E2" s="494"/>
      <c r="F2" s="494"/>
      <c r="G2" s="494"/>
      <c r="H2" s="494"/>
      <c r="I2" s="494"/>
      <c r="J2" s="494"/>
      <c r="K2" s="494"/>
      <c r="L2" s="494"/>
      <c r="M2" s="494"/>
      <c r="N2" s="494"/>
      <c r="O2" s="494"/>
      <c r="P2" s="494"/>
      <c r="Q2" s="494"/>
      <c r="R2" s="494"/>
      <c r="S2" s="494"/>
      <c r="T2" s="139"/>
    </row>
    <row r="3" spans="2:21" ht="26.25" customHeight="1" thickBot="1" x14ac:dyDescent="0.25">
      <c r="B3" s="493" t="s">
        <v>398</v>
      </c>
      <c r="C3" s="494"/>
      <c r="D3" s="494"/>
      <c r="E3" s="494"/>
      <c r="F3" s="494"/>
      <c r="G3" s="494"/>
      <c r="H3" s="494"/>
      <c r="I3" s="494"/>
      <c r="J3" s="494"/>
      <c r="K3" s="494"/>
      <c r="L3" s="494"/>
      <c r="M3" s="494"/>
      <c r="N3" s="494"/>
      <c r="O3" s="494"/>
      <c r="P3" s="494"/>
      <c r="Q3" s="494"/>
      <c r="R3" s="494"/>
      <c r="S3" s="494"/>
      <c r="T3" s="140"/>
    </row>
    <row r="4" spans="2:21" s="2" customFormat="1" ht="57.75" customHeight="1" thickBot="1" x14ac:dyDescent="0.25">
      <c r="B4" s="471" t="s">
        <v>153</v>
      </c>
      <c r="C4" s="461" t="s">
        <v>41</v>
      </c>
      <c r="D4" s="462"/>
      <c r="E4" s="462"/>
      <c r="F4" s="462"/>
      <c r="G4" s="462"/>
      <c r="H4" s="462"/>
      <c r="I4" s="462"/>
      <c r="J4" s="462"/>
      <c r="K4" s="468"/>
      <c r="L4" s="468"/>
      <c r="M4" s="461" t="s">
        <v>31</v>
      </c>
      <c r="N4" s="462"/>
      <c r="O4" s="462"/>
      <c r="P4" s="462"/>
      <c r="Q4" s="462"/>
      <c r="R4" s="462"/>
      <c r="S4" s="469" t="s">
        <v>15</v>
      </c>
    </row>
    <row r="5" spans="2:21" s="2" customFormat="1" ht="306.75" customHeight="1" thickBot="1" x14ac:dyDescent="0.25">
      <c r="B5" s="472"/>
      <c r="C5" s="174" t="s">
        <v>28</v>
      </c>
      <c r="D5" s="175" t="s">
        <v>29</v>
      </c>
      <c r="E5" s="174" t="s">
        <v>0</v>
      </c>
      <c r="F5" s="176" t="s">
        <v>17</v>
      </c>
      <c r="G5" s="176" t="s">
        <v>18</v>
      </c>
      <c r="H5" s="177" t="s">
        <v>19</v>
      </c>
      <c r="I5" s="176" t="s">
        <v>36</v>
      </c>
      <c r="J5" s="176" t="s">
        <v>205</v>
      </c>
      <c r="K5" s="176" t="s">
        <v>20</v>
      </c>
      <c r="L5" s="178" t="s">
        <v>21</v>
      </c>
      <c r="M5" s="176" t="s">
        <v>16</v>
      </c>
      <c r="N5" s="177" t="s">
        <v>22</v>
      </c>
      <c r="O5" s="176" t="s">
        <v>23</v>
      </c>
      <c r="P5" s="176" t="s">
        <v>32</v>
      </c>
      <c r="Q5" s="177" t="s">
        <v>24</v>
      </c>
      <c r="R5" s="178" t="s">
        <v>25</v>
      </c>
      <c r="S5" s="470"/>
    </row>
    <row r="6" spans="2:21" s="2" customFormat="1" ht="26.25" customHeight="1" thickBot="1" x14ac:dyDescent="0.25">
      <c r="B6" s="464" t="s">
        <v>49</v>
      </c>
      <c r="C6" s="466"/>
      <c r="D6" s="466"/>
      <c r="E6" s="466"/>
      <c r="F6" s="466"/>
      <c r="G6" s="466"/>
      <c r="H6" s="466"/>
      <c r="I6" s="466"/>
      <c r="J6" s="466"/>
      <c r="K6" s="466"/>
      <c r="L6" s="466"/>
      <c r="M6" s="466"/>
      <c r="N6" s="466"/>
      <c r="O6" s="466"/>
      <c r="P6" s="466"/>
      <c r="Q6" s="466"/>
      <c r="R6" s="466"/>
      <c r="S6" s="498"/>
    </row>
    <row r="7" spans="2:21" ht="102" customHeight="1" x14ac:dyDescent="0.2">
      <c r="B7" s="471" t="s">
        <v>26</v>
      </c>
      <c r="C7" s="181" t="s">
        <v>224</v>
      </c>
      <c r="D7" s="180" t="s">
        <v>13</v>
      </c>
      <c r="E7" s="181" t="s">
        <v>225</v>
      </c>
      <c r="F7" s="184">
        <v>21</v>
      </c>
      <c r="G7" s="184">
        <v>21</v>
      </c>
      <c r="H7" s="252">
        <f>(G7/F7)*100</f>
        <v>100</v>
      </c>
      <c r="I7" s="299"/>
      <c r="J7" s="274">
        <v>84</v>
      </c>
      <c r="K7" s="274">
        <v>42</v>
      </c>
      <c r="L7" s="252">
        <f>(K7/J7)*100</f>
        <v>50</v>
      </c>
      <c r="M7" s="523">
        <v>650000000</v>
      </c>
      <c r="N7" s="523">
        <v>364779546.97000003</v>
      </c>
      <c r="O7" s="526">
        <f>(N7/M7)*100</f>
        <v>56.119930303076927</v>
      </c>
      <c r="P7" s="523">
        <v>2250000000</v>
      </c>
      <c r="Q7" s="523">
        <f>(399815274.32+99256846.81+N7)</f>
        <v>863851668.10000002</v>
      </c>
      <c r="R7" s="526">
        <f>(Q7/P7)*100</f>
        <v>38.393407471111111</v>
      </c>
      <c r="S7" s="300"/>
    </row>
    <row r="8" spans="2:21" ht="78" customHeight="1" x14ac:dyDescent="0.2">
      <c r="B8" s="493"/>
      <c r="C8" s="188" t="s">
        <v>226</v>
      </c>
      <c r="D8" s="187" t="s">
        <v>13</v>
      </c>
      <c r="E8" s="188" t="s">
        <v>50</v>
      </c>
      <c r="F8" s="188">
        <v>1</v>
      </c>
      <c r="G8" s="188">
        <v>1</v>
      </c>
      <c r="H8" s="252">
        <f>(G8/F8)*100</f>
        <v>100</v>
      </c>
      <c r="I8" s="299"/>
      <c r="J8" s="188">
        <v>3</v>
      </c>
      <c r="K8" s="188">
        <v>1</v>
      </c>
      <c r="L8" s="252">
        <f t="shared" ref="L8:L13" si="0">(K8/J8)*100</f>
        <v>33.333333333333329</v>
      </c>
      <c r="M8" s="524"/>
      <c r="N8" s="524"/>
      <c r="O8" s="527"/>
      <c r="P8" s="524"/>
      <c r="Q8" s="524"/>
      <c r="R8" s="527"/>
      <c r="S8" s="301"/>
    </row>
    <row r="9" spans="2:21" ht="87" customHeight="1" x14ac:dyDescent="0.2">
      <c r="B9" s="493"/>
      <c r="C9" s="188" t="s">
        <v>227</v>
      </c>
      <c r="D9" s="187" t="s">
        <v>13</v>
      </c>
      <c r="E9" s="188" t="s">
        <v>144</v>
      </c>
      <c r="F9" s="188">
        <v>1</v>
      </c>
      <c r="G9" s="188">
        <v>1</v>
      </c>
      <c r="H9" s="252">
        <f t="shared" ref="H9:H13" si="1">(G9/F9)*100</f>
        <v>100</v>
      </c>
      <c r="I9" s="299"/>
      <c r="J9" s="188">
        <v>4</v>
      </c>
      <c r="K9" s="188">
        <v>2</v>
      </c>
      <c r="L9" s="252">
        <f t="shared" si="0"/>
        <v>50</v>
      </c>
      <c r="M9" s="524"/>
      <c r="N9" s="524"/>
      <c r="O9" s="527"/>
      <c r="P9" s="524"/>
      <c r="Q9" s="524"/>
      <c r="R9" s="527"/>
      <c r="S9" s="302"/>
      <c r="T9" s="63"/>
      <c r="U9" s="63"/>
    </row>
    <row r="10" spans="2:21" ht="80.25" customHeight="1" x14ac:dyDescent="0.2">
      <c r="B10" s="493"/>
      <c r="C10" s="188" t="s">
        <v>228</v>
      </c>
      <c r="D10" s="187" t="s">
        <v>13</v>
      </c>
      <c r="E10" s="188" t="s">
        <v>82</v>
      </c>
      <c r="F10" s="188">
        <v>6</v>
      </c>
      <c r="G10" s="188">
        <v>6</v>
      </c>
      <c r="H10" s="252">
        <f t="shared" si="1"/>
        <v>100</v>
      </c>
      <c r="I10" s="303"/>
      <c r="J10" s="188">
        <v>21</v>
      </c>
      <c r="K10" s="188">
        <v>11</v>
      </c>
      <c r="L10" s="252">
        <f t="shared" si="0"/>
        <v>52.380952380952387</v>
      </c>
      <c r="M10" s="524"/>
      <c r="N10" s="524"/>
      <c r="O10" s="527"/>
      <c r="P10" s="524"/>
      <c r="Q10" s="524"/>
      <c r="R10" s="527"/>
      <c r="S10" s="304"/>
      <c r="T10" s="63"/>
      <c r="U10" s="63"/>
    </row>
    <row r="11" spans="2:21" ht="49.5" customHeight="1" x14ac:dyDescent="0.2">
      <c r="B11" s="493"/>
      <c r="C11" s="188" t="s">
        <v>229</v>
      </c>
      <c r="D11" s="187" t="s">
        <v>13</v>
      </c>
      <c r="E11" s="188" t="s">
        <v>230</v>
      </c>
      <c r="F11" s="188">
        <v>1</v>
      </c>
      <c r="G11" s="305">
        <v>1</v>
      </c>
      <c r="H11" s="252">
        <f t="shared" si="1"/>
        <v>100</v>
      </c>
      <c r="I11" s="299"/>
      <c r="J11" s="188">
        <v>4</v>
      </c>
      <c r="K11" s="188">
        <v>2</v>
      </c>
      <c r="L11" s="252">
        <f t="shared" si="0"/>
        <v>50</v>
      </c>
      <c r="M11" s="524"/>
      <c r="N11" s="524"/>
      <c r="O11" s="527"/>
      <c r="P11" s="524"/>
      <c r="Q11" s="524"/>
      <c r="R11" s="527"/>
      <c r="S11" s="206"/>
      <c r="T11" s="63"/>
      <c r="U11" s="63"/>
    </row>
    <row r="12" spans="2:21" ht="64.5" customHeight="1" x14ac:dyDescent="0.2">
      <c r="B12" s="493"/>
      <c r="C12" s="188" t="s">
        <v>231</v>
      </c>
      <c r="D12" s="187" t="s">
        <v>14</v>
      </c>
      <c r="E12" s="187" t="s">
        <v>232</v>
      </c>
      <c r="F12" s="188">
        <v>100</v>
      </c>
      <c r="G12" s="188">
        <v>100</v>
      </c>
      <c r="H12" s="252">
        <f t="shared" si="1"/>
        <v>100</v>
      </c>
      <c r="I12" s="299"/>
      <c r="J12" s="188">
        <v>100</v>
      </c>
      <c r="K12" s="188">
        <v>50</v>
      </c>
      <c r="L12" s="252">
        <f t="shared" si="0"/>
        <v>50</v>
      </c>
      <c r="M12" s="524"/>
      <c r="N12" s="524"/>
      <c r="O12" s="527"/>
      <c r="P12" s="524"/>
      <c r="Q12" s="524"/>
      <c r="R12" s="527"/>
      <c r="S12" s="206"/>
    </row>
    <row r="13" spans="2:21" ht="65.25" customHeight="1" thickBot="1" x14ac:dyDescent="0.25">
      <c r="B13" s="493"/>
      <c r="C13" s="306" t="s">
        <v>233</v>
      </c>
      <c r="D13" s="224" t="s">
        <v>14</v>
      </c>
      <c r="E13" s="224" t="s">
        <v>234</v>
      </c>
      <c r="F13" s="188">
        <v>100</v>
      </c>
      <c r="G13" s="188">
        <v>100</v>
      </c>
      <c r="H13" s="252">
        <f t="shared" si="1"/>
        <v>100</v>
      </c>
      <c r="I13" s="299"/>
      <c r="J13" s="188">
        <v>100</v>
      </c>
      <c r="K13" s="188">
        <v>50</v>
      </c>
      <c r="L13" s="252">
        <f t="shared" si="0"/>
        <v>50</v>
      </c>
      <c r="M13" s="525"/>
      <c r="N13" s="525"/>
      <c r="O13" s="528"/>
      <c r="P13" s="525"/>
      <c r="Q13" s="525"/>
      <c r="R13" s="528"/>
      <c r="S13" s="206"/>
    </row>
    <row r="14" spans="2:21" ht="36" customHeight="1" thickBot="1" x14ac:dyDescent="0.25">
      <c r="B14" s="36"/>
      <c r="C14" s="518" t="s">
        <v>48</v>
      </c>
      <c r="D14" s="519"/>
      <c r="E14" s="519"/>
      <c r="F14" s="59">
        <v>700</v>
      </c>
      <c r="G14" s="33">
        <f>(H14/F14)*100</f>
        <v>100</v>
      </c>
      <c r="H14" s="59">
        <f>SUM(H7:H13)</f>
        <v>700</v>
      </c>
      <c r="I14" s="48"/>
      <c r="J14" s="48">
        <v>700</v>
      </c>
      <c r="K14" s="33">
        <f>(L14/J14)*100</f>
        <v>47.959183673469383</v>
      </c>
      <c r="L14" s="60">
        <f>SUM(L7:L13)</f>
        <v>335.71428571428567</v>
      </c>
      <c r="M14" s="268"/>
      <c r="N14" s="307"/>
      <c r="O14" s="307"/>
      <c r="P14" s="211"/>
      <c r="Q14" s="27"/>
      <c r="R14" s="308"/>
      <c r="S14" s="309"/>
      <c r="T14" s="22"/>
    </row>
    <row r="15" spans="2:21" ht="58.5" customHeight="1" thickBot="1" x14ac:dyDescent="0.25">
      <c r="B15" s="464" t="s">
        <v>49</v>
      </c>
      <c r="C15" s="529"/>
      <c r="D15" s="529"/>
      <c r="E15" s="529"/>
      <c r="F15" s="529"/>
      <c r="G15" s="529"/>
      <c r="H15" s="529"/>
      <c r="I15" s="529"/>
      <c r="J15" s="529"/>
      <c r="K15" s="529"/>
      <c r="L15" s="530"/>
      <c r="M15" s="37"/>
      <c r="N15" s="38"/>
      <c r="O15" s="39"/>
      <c r="P15" s="37"/>
      <c r="Q15" s="38"/>
      <c r="R15" s="40"/>
      <c r="S15" s="41"/>
      <c r="T15" s="22"/>
      <c r="U15" s="22"/>
    </row>
    <row r="16" spans="2:21" ht="124.5" customHeight="1" thickBot="1" x14ac:dyDescent="0.25">
      <c r="B16" s="493" t="s">
        <v>52</v>
      </c>
      <c r="C16" s="310" t="s">
        <v>235</v>
      </c>
      <c r="D16" s="180" t="s">
        <v>12</v>
      </c>
      <c r="E16" s="267" t="s">
        <v>236</v>
      </c>
      <c r="F16" s="268">
        <v>7</v>
      </c>
      <c r="G16" s="311">
        <v>0</v>
      </c>
      <c r="H16" s="307">
        <f>(G16/F16)*100</f>
        <v>0</v>
      </c>
      <c r="I16" s="312"/>
      <c r="J16" s="313">
        <v>28</v>
      </c>
      <c r="K16" s="307">
        <v>0</v>
      </c>
      <c r="L16" s="307">
        <f>(K16/J16)*100</f>
        <v>0</v>
      </c>
      <c r="M16" s="520">
        <v>650000000</v>
      </c>
      <c r="N16" s="520">
        <v>558958669.97000003</v>
      </c>
      <c r="O16" s="520">
        <f t="shared" ref="O16" si="2">(N16/M16)*100</f>
        <v>85.993641533846159</v>
      </c>
      <c r="P16" s="520">
        <v>2300000000</v>
      </c>
      <c r="Q16" s="520">
        <f>(444445595.59+49586463.63+N16)</f>
        <v>1052990729.1900001</v>
      </c>
      <c r="R16" s="520">
        <f t="shared" ref="R16" si="3">(Q16/P16)*100</f>
        <v>45.782205616956524</v>
      </c>
      <c r="S16" s="314"/>
      <c r="T16" s="154" t="s">
        <v>374</v>
      </c>
      <c r="U16" s="22"/>
    </row>
    <row r="17" spans="2:21" ht="97.5" customHeight="1" thickBot="1" x14ac:dyDescent="0.25">
      <c r="B17" s="493"/>
      <c r="C17" s="315" t="s">
        <v>237</v>
      </c>
      <c r="D17" s="187" t="s">
        <v>12</v>
      </c>
      <c r="E17" s="192" t="s">
        <v>238</v>
      </c>
      <c r="F17" s="193">
        <v>4</v>
      </c>
      <c r="G17" s="278">
        <v>0</v>
      </c>
      <c r="H17" s="307">
        <f t="shared" ref="H17:H21" si="4">(G17/F17)*100</f>
        <v>0</v>
      </c>
      <c r="I17" s="316"/>
      <c r="J17" s="226">
        <v>5</v>
      </c>
      <c r="K17" s="252">
        <v>0</v>
      </c>
      <c r="L17" s="252">
        <f>(K17/J17)*100</f>
        <v>0</v>
      </c>
      <c r="M17" s="521"/>
      <c r="N17" s="521"/>
      <c r="O17" s="521"/>
      <c r="P17" s="521"/>
      <c r="Q17" s="521"/>
      <c r="R17" s="521"/>
      <c r="S17" s="317"/>
      <c r="T17" s="154" t="s">
        <v>374</v>
      </c>
      <c r="U17" s="22"/>
    </row>
    <row r="18" spans="2:21" ht="87" customHeight="1" thickBot="1" x14ac:dyDescent="0.25">
      <c r="B18" s="493"/>
      <c r="C18" s="318" t="s">
        <v>239</v>
      </c>
      <c r="D18" s="187" t="s">
        <v>12</v>
      </c>
      <c r="E18" s="192" t="s">
        <v>240</v>
      </c>
      <c r="F18" s="249">
        <v>0</v>
      </c>
      <c r="G18" s="252">
        <v>4</v>
      </c>
      <c r="H18" s="307">
        <v>0</v>
      </c>
      <c r="I18" s="316"/>
      <c r="J18" s="226">
        <v>4</v>
      </c>
      <c r="K18" s="278">
        <v>6</v>
      </c>
      <c r="L18" s="252">
        <v>100</v>
      </c>
      <c r="M18" s="521"/>
      <c r="N18" s="521"/>
      <c r="O18" s="521"/>
      <c r="P18" s="521"/>
      <c r="Q18" s="521"/>
      <c r="R18" s="521"/>
      <c r="S18" s="317"/>
      <c r="T18" s="154" t="s">
        <v>374</v>
      </c>
      <c r="U18" s="22"/>
    </row>
    <row r="19" spans="2:21" ht="58.5" customHeight="1" thickBot="1" x14ac:dyDescent="0.25">
      <c r="B19" s="493"/>
      <c r="C19" s="315" t="s">
        <v>241</v>
      </c>
      <c r="D19" s="187" t="s">
        <v>14</v>
      </c>
      <c r="E19" s="186" t="s">
        <v>242</v>
      </c>
      <c r="F19" s="193">
        <v>100</v>
      </c>
      <c r="G19" s="278">
        <v>0</v>
      </c>
      <c r="H19" s="307">
        <f t="shared" si="4"/>
        <v>0</v>
      </c>
      <c r="I19" s="299"/>
      <c r="J19" s="221">
        <v>100</v>
      </c>
      <c r="K19" s="252">
        <v>0</v>
      </c>
      <c r="L19" s="252">
        <f t="shared" ref="L19:L28" si="5">(K19/J19)*100</f>
        <v>0</v>
      </c>
      <c r="M19" s="521"/>
      <c r="N19" s="521"/>
      <c r="O19" s="521"/>
      <c r="P19" s="521"/>
      <c r="Q19" s="521"/>
      <c r="R19" s="521"/>
      <c r="S19" s="317"/>
      <c r="T19" s="22" t="s">
        <v>374</v>
      </c>
      <c r="U19" s="22"/>
    </row>
    <row r="20" spans="2:21" ht="72" customHeight="1" thickBot="1" x14ac:dyDescent="0.25">
      <c r="B20" s="493"/>
      <c r="C20" s="315" t="s">
        <v>243</v>
      </c>
      <c r="D20" s="187" t="s">
        <v>14</v>
      </c>
      <c r="E20" s="186" t="s">
        <v>244</v>
      </c>
      <c r="F20" s="193">
        <v>33.33</v>
      </c>
      <c r="G20" s="278">
        <v>0</v>
      </c>
      <c r="H20" s="307">
        <f t="shared" si="4"/>
        <v>0</v>
      </c>
      <c r="I20" s="299"/>
      <c r="J20" s="226">
        <v>100</v>
      </c>
      <c r="K20" s="278">
        <v>0</v>
      </c>
      <c r="L20" s="252">
        <f t="shared" si="5"/>
        <v>0</v>
      </c>
      <c r="M20" s="521"/>
      <c r="N20" s="521"/>
      <c r="O20" s="521"/>
      <c r="P20" s="521"/>
      <c r="Q20" s="521"/>
      <c r="R20" s="521"/>
      <c r="S20" s="317"/>
      <c r="T20" s="22" t="s">
        <v>375</v>
      </c>
      <c r="U20" s="22"/>
    </row>
    <row r="21" spans="2:21" ht="114" customHeight="1" x14ac:dyDescent="0.2">
      <c r="B21" s="493"/>
      <c r="C21" s="318" t="s">
        <v>245</v>
      </c>
      <c r="D21" s="187" t="s">
        <v>12</v>
      </c>
      <c r="E21" s="186" t="s">
        <v>246</v>
      </c>
      <c r="F21" s="193">
        <v>1</v>
      </c>
      <c r="G21" s="193">
        <v>1</v>
      </c>
      <c r="H21" s="307">
        <f t="shared" si="4"/>
        <v>100</v>
      </c>
      <c r="I21" s="299"/>
      <c r="J21" s="226">
        <v>1</v>
      </c>
      <c r="K21" s="252">
        <v>1</v>
      </c>
      <c r="L21" s="252">
        <f t="shared" si="5"/>
        <v>100</v>
      </c>
      <c r="M21" s="521"/>
      <c r="N21" s="521"/>
      <c r="O21" s="521"/>
      <c r="P21" s="521"/>
      <c r="Q21" s="521"/>
      <c r="R21" s="521"/>
      <c r="S21" s="317"/>
      <c r="T21" s="22" t="s">
        <v>376</v>
      </c>
      <c r="U21" s="22"/>
    </row>
    <row r="22" spans="2:21" ht="58.5" customHeight="1" x14ac:dyDescent="0.2">
      <c r="B22" s="493"/>
      <c r="C22" s="315" t="s">
        <v>247</v>
      </c>
      <c r="D22" s="187" t="s">
        <v>12</v>
      </c>
      <c r="E22" s="192" t="s">
        <v>248</v>
      </c>
      <c r="F22" s="193">
        <v>1</v>
      </c>
      <c r="G22" s="193">
        <v>1</v>
      </c>
      <c r="H22" s="252">
        <f t="shared" ref="H22:H27" si="6">(G22/F22)*100</f>
        <v>100</v>
      </c>
      <c r="I22" s="299"/>
      <c r="J22" s="226">
        <v>4</v>
      </c>
      <c r="K22" s="252">
        <v>1</v>
      </c>
      <c r="L22" s="252">
        <f t="shared" si="5"/>
        <v>25</v>
      </c>
      <c r="M22" s="521"/>
      <c r="N22" s="521"/>
      <c r="O22" s="521"/>
      <c r="P22" s="521"/>
      <c r="Q22" s="521"/>
      <c r="R22" s="521"/>
      <c r="S22" s="317"/>
      <c r="T22" s="22" t="s">
        <v>376</v>
      </c>
      <c r="U22" s="22"/>
    </row>
    <row r="23" spans="2:21" ht="91.5" customHeight="1" x14ac:dyDescent="0.2">
      <c r="B23" s="493"/>
      <c r="C23" s="315" t="s">
        <v>249</v>
      </c>
      <c r="D23" s="187" t="s">
        <v>12</v>
      </c>
      <c r="E23" s="186" t="s">
        <v>82</v>
      </c>
      <c r="F23" s="193">
        <v>21</v>
      </c>
      <c r="G23" s="193">
        <v>21</v>
      </c>
      <c r="H23" s="252">
        <f t="shared" si="6"/>
        <v>100</v>
      </c>
      <c r="I23" s="299"/>
      <c r="J23" s="226">
        <v>21</v>
      </c>
      <c r="K23" s="252">
        <v>21</v>
      </c>
      <c r="L23" s="252">
        <f t="shared" si="5"/>
        <v>100</v>
      </c>
      <c r="M23" s="521"/>
      <c r="N23" s="521"/>
      <c r="O23" s="521"/>
      <c r="P23" s="521"/>
      <c r="Q23" s="521"/>
      <c r="R23" s="521"/>
      <c r="S23" s="317"/>
      <c r="T23" s="22" t="s">
        <v>375</v>
      </c>
      <c r="U23" s="22"/>
    </row>
    <row r="24" spans="2:21" ht="45" customHeight="1" x14ac:dyDescent="0.2">
      <c r="B24" s="493"/>
      <c r="C24" s="319" t="s">
        <v>250</v>
      </c>
      <c r="D24" s="187" t="s">
        <v>12</v>
      </c>
      <c r="E24" s="186" t="s">
        <v>251</v>
      </c>
      <c r="F24" s="193">
        <v>1</v>
      </c>
      <c r="G24" s="193">
        <v>1</v>
      </c>
      <c r="H24" s="252">
        <f t="shared" si="6"/>
        <v>100</v>
      </c>
      <c r="I24" s="316"/>
      <c r="J24" s="226">
        <v>4</v>
      </c>
      <c r="K24" s="252">
        <v>1</v>
      </c>
      <c r="L24" s="252">
        <f t="shared" si="5"/>
        <v>25</v>
      </c>
      <c r="M24" s="521"/>
      <c r="N24" s="521"/>
      <c r="O24" s="521"/>
      <c r="P24" s="521"/>
      <c r="Q24" s="521"/>
      <c r="R24" s="521"/>
      <c r="S24" s="317"/>
      <c r="T24" s="22" t="s">
        <v>376</v>
      </c>
      <c r="U24" s="22"/>
    </row>
    <row r="25" spans="2:21" ht="64.5" customHeight="1" x14ac:dyDescent="0.2">
      <c r="B25" s="493"/>
      <c r="C25" s="315" t="s">
        <v>252</v>
      </c>
      <c r="D25" s="187" t="s">
        <v>12</v>
      </c>
      <c r="E25" s="192" t="s">
        <v>253</v>
      </c>
      <c r="F25" s="193">
        <v>50</v>
      </c>
      <c r="G25" s="193">
        <v>50</v>
      </c>
      <c r="H25" s="252">
        <f t="shared" si="6"/>
        <v>100</v>
      </c>
      <c r="I25" s="299"/>
      <c r="J25" s="226">
        <v>200</v>
      </c>
      <c r="K25" s="252">
        <v>50</v>
      </c>
      <c r="L25" s="252">
        <f t="shared" si="5"/>
        <v>25</v>
      </c>
      <c r="M25" s="521"/>
      <c r="N25" s="521"/>
      <c r="O25" s="521"/>
      <c r="P25" s="521"/>
      <c r="Q25" s="521"/>
      <c r="R25" s="521"/>
      <c r="S25" s="317"/>
      <c r="T25" s="22" t="s">
        <v>375</v>
      </c>
      <c r="U25" s="22"/>
    </row>
    <row r="26" spans="2:21" ht="70.5" customHeight="1" x14ac:dyDescent="0.2">
      <c r="B26" s="493"/>
      <c r="C26" s="315" t="s">
        <v>254</v>
      </c>
      <c r="D26" s="187" t="s">
        <v>12</v>
      </c>
      <c r="E26" s="192" t="s">
        <v>255</v>
      </c>
      <c r="F26" s="193">
        <v>100</v>
      </c>
      <c r="G26" s="193">
        <v>100</v>
      </c>
      <c r="H26" s="252">
        <f t="shared" si="6"/>
        <v>100</v>
      </c>
      <c r="I26" s="299"/>
      <c r="J26" s="226">
        <v>300</v>
      </c>
      <c r="K26" s="252">
        <v>0</v>
      </c>
      <c r="L26" s="252">
        <f t="shared" si="5"/>
        <v>0</v>
      </c>
      <c r="M26" s="521"/>
      <c r="N26" s="521"/>
      <c r="O26" s="521"/>
      <c r="P26" s="521"/>
      <c r="Q26" s="521"/>
      <c r="R26" s="521"/>
      <c r="S26" s="317"/>
      <c r="T26" s="22" t="s">
        <v>375</v>
      </c>
      <c r="U26" s="22"/>
    </row>
    <row r="27" spans="2:21" ht="64.5" customHeight="1" x14ac:dyDescent="0.2">
      <c r="B27" s="493"/>
      <c r="C27" s="315" t="s">
        <v>256</v>
      </c>
      <c r="D27" s="187" t="s">
        <v>13</v>
      </c>
      <c r="E27" s="186" t="s">
        <v>257</v>
      </c>
      <c r="F27" s="193">
        <v>10</v>
      </c>
      <c r="G27" s="278">
        <v>0</v>
      </c>
      <c r="H27" s="252">
        <f t="shared" si="6"/>
        <v>0</v>
      </c>
      <c r="I27" s="299"/>
      <c r="J27" s="221">
        <v>20</v>
      </c>
      <c r="K27" s="252">
        <v>0</v>
      </c>
      <c r="L27" s="252">
        <f t="shared" si="5"/>
        <v>0</v>
      </c>
      <c r="M27" s="521"/>
      <c r="N27" s="521"/>
      <c r="O27" s="521"/>
      <c r="P27" s="521"/>
      <c r="Q27" s="521"/>
      <c r="R27" s="521"/>
      <c r="S27" s="320"/>
      <c r="T27" s="22" t="s">
        <v>375</v>
      </c>
      <c r="U27" s="22"/>
    </row>
    <row r="28" spans="2:21" ht="68.25" customHeight="1" thickBot="1" x14ac:dyDescent="0.25">
      <c r="B28" s="493"/>
      <c r="C28" s="321" t="s">
        <v>258</v>
      </c>
      <c r="D28" s="224" t="s">
        <v>12</v>
      </c>
      <c r="E28" s="283" t="s">
        <v>259</v>
      </c>
      <c r="F28" s="322">
        <v>0</v>
      </c>
      <c r="G28" s="322">
        <v>0</v>
      </c>
      <c r="H28" s="260">
        <v>0</v>
      </c>
      <c r="I28" s="323"/>
      <c r="J28" s="324">
        <v>1</v>
      </c>
      <c r="K28" s="260">
        <v>1</v>
      </c>
      <c r="L28" s="260">
        <f t="shared" si="5"/>
        <v>100</v>
      </c>
      <c r="M28" s="522"/>
      <c r="N28" s="522"/>
      <c r="O28" s="522"/>
      <c r="P28" s="522"/>
      <c r="Q28" s="522"/>
      <c r="R28" s="522"/>
      <c r="S28" s="325"/>
      <c r="T28" s="22" t="s">
        <v>378</v>
      </c>
      <c r="U28" s="22"/>
    </row>
    <row r="29" spans="2:21" ht="39.75" customHeight="1" thickBot="1" x14ac:dyDescent="0.25">
      <c r="B29" s="24"/>
      <c r="C29" s="515" t="s">
        <v>48</v>
      </c>
      <c r="D29" s="516"/>
      <c r="E29" s="517"/>
      <c r="F29" s="59">
        <v>1100</v>
      </c>
      <c r="G29" s="33">
        <f>(H29/F29)*100</f>
        <v>54.54545454545454</v>
      </c>
      <c r="H29" s="59">
        <f>SUM(H16:H28)</f>
        <v>600</v>
      </c>
      <c r="I29" s="48"/>
      <c r="J29" s="48">
        <v>1300</v>
      </c>
      <c r="K29" s="33">
        <f>(L29/J29)*100</f>
        <v>36.538461538461533</v>
      </c>
      <c r="L29" s="24">
        <f>SUM(L16:L28)</f>
        <v>475</v>
      </c>
      <c r="M29" s="26"/>
      <c r="N29" s="27"/>
      <c r="O29" s="28"/>
      <c r="P29" s="26"/>
      <c r="Q29" s="27"/>
      <c r="R29" s="29"/>
      <c r="S29" s="60"/>
      <c r="T29" s="66"/>
      <c r="U29" s="1"/>
    </row>
    <row r="30" spans="2:21" x14ac:dyDescent="0.2">
      <c r="T30" s="1"/>
      <c r="U30" s="1"/>
    </row>
    <row r="31" spans="2:21" x14ac:dyDescent="0.2">
      <c r="T31" s="1"/>
      <c r="U31" s="1"/>
    </row>
    <row r="32" spans="2:21" x14ac:dyDescent="0.2">
      <c r="T32" s="1"/>
      <c r="U32" s="1"/>
    </row>
    <row r="33" spans="20:21" x14ac:dyDescent="0.2">
      <c r="T33" s="1"/>
      <c r="U33" s="1"/>
    </row>
    <row r="34" spans="20:21" x14ac:dyDescent="0.2">
      <c r="T34" s="1"/>
      <c r="U34" s="1"/>
    </row>
    <row r="35" spans="20:21" x14ac:dyDescent="0.2">
      <c r="T35" s="1"/>
      <c r="U35" s="1"/>
    </row>
    <row r="36" spans="20:21" x14ac:dyDescent="0.2">
      <c r="T36" s="1"/>
      <c r="U36" s="1"/>
    </row>
    <row r="37" spans="20:21" x14ac:dyDescent="0.2">
      <c r="T37" s="1"/>
      <c r="U37" s="1"/>
    </row>
    <row r="38" spans="20:21" x14ac:dyDescent="0.2">
      <c r="T38" s="1"/>
      <c r="U38" s="1"/>
    </row>
  </sheetData>
  <mergeCells count="25">
    <mergeCell ref="P7:P13"/>
    <mergeCell ref="Q7:Q13"/>
    <mergeCell ref="R7:R13"/>
    <mergeCell ref="B15:L15"/>
    <mergeCell ref="B16:B28"/>
    <mergeCell ref="N16:N28"/>
    <mergeCell ref="O7:O13"/>
    <mergeCell ref="N7:N13"/>
    <mergeCell ref="M7:M13"/>
    <mergeCell ref="B1:T1"/>
    <mergeCell ref="B2:S2"/>
    <mergeCell ref="B3:S3"/>
    <mergeCell ref="C29:E29"/>
    <mergeCell ref="C14:E14"/>
    <mergeCell ref="M16:M28"/>
    <mergeCell ref="O16:O28"/>
    <mergeCell ref="B6:S6"/>
    <mergeCell ref="B4:B5"/>
    <mergeCell ref="M4:R4"/>
    <mergeCell ref="S4:S5"/>
    <mergeCell ref="C4:L4"/>
    <mergeCell ref="R16:R28"/>
    <mergeCell ref="P16:P28"/>
    <mergeCell ref="Q16:Q28"/>
    <mergeCell ref="B7:B13"/>
  </mergeCells>
  <phoneticPr fontId="0" type="noConversion"/>
  <printOptions horizontalCentered="1" verticalCentered="1"/>
  <pageMargins left="0.19685039370078741" right="0.19685039370078741" top="0.19685039370078741" bottom="0.19685039370078741" header="0.19685039370078741" footer="0"/>
  <pageSetup scale="36" orientation="landscape" horizontalDpi="300" verticalDpi="300" r:id="rId1"/>
  <headerFooter alignWithMargins="0"/>
  <rowBreaks count="1" manualBreakCount="1">
    <brk id="14" min="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5"/>
  <sheetViews>
    <sheetView view="pageBreakPreview" topLeftCell="A7" zoomScale="60" zoomScaleNormal="70" workbookViewId="0">
      <selection activeCell="U15" sqref="U15"/>
    </sheetView>
  </sheetViews>
  <sheetFormatPr baseColWidth="10" defaultRowHeight="12.75" x14ac:dyDescent="0.2"/>
  <cols>
    <col min="1" max="1" width="3.85546875" customWidth="1"/>
    <col min="2" max="2" width="29.28515625" customWidth="1"/>
    <col min="3" max="3" width="77" customWidth="1"/>
    <col min="4" max="4" width="27.85546875" customWidth="1"/>
    <col min="5" max="5" width="60.140625" customWidth="1"/>
    <col min="6" max="6" width="7" customWidth="1"/>
    <col min="7" max="7" width="8.85546875" customWidth="1"/>
    <col min="8" max="8" width="14.7109375" customWidth="1"/>
    <col min="9" max="9" width="7.28515625" customWidth="1"/>
    <col min="10" max="10" width="9" customWidth="1"/>
    <col min="11" max="11" width="6.140625" customWidth="1"/>
    <col min="12" max="12" width="7.85546875" customWidth="1"/>
    <col min="13" max="14" width="4.140625" customWidth="1"/>
    <col min="15" max="15" width="9" customWidth="1"/>
    <col min="16" max="16" width="8.28515625" hidden="1" customWidth="1"/>
    <col min="17" max="17" width="4.7109375" customWidth="1"/>
    <col min="18" max="18" width="5.140625" customWidth="1"/>
    <col min="19" max="19" width="6.140625" customWidth="1"/>
    <col min="20" max="20" width="9.5703125" customWidth="1"/>
    <col min="21" max="21" width="21.28515625" customWidth="1"/>
    <col min="22" max="22" width="13" customWidth="1"/>
  </cols>
  <sheetData>
    <row r="2" spans="2:20" ht="39" customHeight="1" x14ac:dyDescent="0.2">
      <c r="B2" s="493" t="s">
        <v>151</v>
      </c>
      <c r="C2" s="494"/>
      <c r="D2" s="494"/>
      <c r="E2" s="494"/>
      <c r="F2" s="494"/>
      <c r="G2" s="494"/>
      <c r="H2" s="494"/>
      <c r="I2" s="494"/>
      <c r="J2" s="494"/>
      <c r="K2" s="494"/>
      <c r="L2" s="494"/>
      <c r="M2" s="494"/>
      <c r="N2" s="494"/>
      <c r="O2" s="494"/>
      <c r="P2" s="494"/>
      <c r="Q2" s="494"/>
      <c r="R2" s="494"/>
      <c r="S2" s="494"/>
      <c r="T2" s="494"/>
    </row>
    <row r="3" spans="2:20" ht="25.5" customHeight="1" thickBot="1" x14ac:dyDescent="0.25">
      <c r="B3" s="493" t="s">
        <v>399</v>
      </c>
      <c r="C3" s="494"/>
      <c r="D3" s="494"/>
      <c r="E3" s="494"/>
      <c r="F3" s="494"/>
      <c r="G3" s="494"/>
      <c r="H3" s="494"/>
      <c r="I3" s="494"/>
      <c r="J3" s="494"/>
      <c r="K3" s="494"/>
      <c r="L3" s="494"/>
      <c r="M3" s="494"/>
      <c r="N3" s="494"/>
      <c r="O3" s="494"/>
      <c r="P3" s="494"/>
      <c r="Q3" s="494"/>
      <c r="R3" s="494"/>
      <c r="S3" s="494"/>
      <c r="T3" s="494"/>
    </row>
    <row r="4" spans="2:20" ht="40.5" customHeight="1" thickBot="1" x14ac:dyDescent="0.25">
      <c r="B4" s="471" t="s">
        <v>153</v>
      </c>
      <c r="C4" s="461" t="s">
        <v>41</v>
      </c>
      <c r="D4" s="462"/>
      <c r="E4" s="462"/>
      <c r="F4" s="462"/>
      <c r="G4" s="462"/>
      <c r="H4" s="462"/>
      <c r="I4" s="462"/>
      <c r="J4" s="462"/>
      <c r="K4" s="468"/>
      <c r="L4" s="468"/>
      <c r="M4" s="461" t="s">
        <v>31</v>
      </c>
      <c r="N4" s="462"/>
      <c r="O4" s="462"/>
      <c r="P4" s="462"/>
      <c r="Q4" s="462"/>
      <c r="R4" s="462"/>
      <c r="S4" s="462"/>
      <c r="T4" s="469" t="s">
        <v>15</v>
      </c>
    </row>
    <row r="5" spans="2:20" ht="321" customHeight="1" thickBot="1" x14ac:dyDescent="0.25">
      <c r="B5" s="472"/>
      <c r="C5" s="174" t="s">
        <v>28</v>
      </c>
      <c r="D5" s="175" t="s">
        <v>29</v>
      </c>
      <c r="E5" s="174" t="s">
        <v>0</v>
      </c>
      <c r="F5" s="176" t="s">
        <v>17</v>
      </c>
      <c r="G5" s="176" t="s">
        <v>18</v>
      </c>
      <c r="H5" s="177" t="s">
        <v>19</v>
      </c>
      <c r="I5" s="176" t="s">
        <v>36</v>
      </c>
      <c r="J5" s="176" t="s">
        <v>205</v>
      </c>
      <c r="K5" s="176" t="s">
        <v>20</v>
      </c>
      <c r="L5" s="178" t="s">
        <v>21</v>
      </c>
      <c r="M5" s="176" t="s">
        <v>16</v>
      </c>
      <c r="N5" s="177" t="s">
        <v>22</v>
      </c>
      <c r="O5" s="176" t="s">
        <v>23</v>
      </c>
      <c r="P5" s="176" t="s">
        <v>23</v>
      </c>
      <c r="Q5" s="176" t="s">
        <v>32</v>
      </c>
      <c r="R5" s="177" t="s">
        <v>24</v>
      </c>
      <c r="S5" s="178" t="s">
        <v>25</v>
      </c>
      <c r="T5" s="470"/>
    </row>
    <row r="6" spans="2:20" ht="24" customHeight="1" thickBot="1" x14ac:dyDescent="0.25">
      <c r="B6" s="464" t="s">
        <v>53</v>
      </c>
      <c r="C6" s="466"/>
      <c r="D6" s="466"/>
      <c r="E6" s="466"/>
      <c r="F6" s="466"/>
      <c r="G6" s="466"/>
      <c r="H6" s="466"/>
      <c r="I6" s="466"/>
      <c r="J6" s="466"/>
      <c r="K6" s="466"/>
      <c r="L6" s="466"/>
      <c r="M6" s="465"/>
      <c r="N6" s="465"/>
      <c r="O6" s="465"/>
      <c r="P6" s="465"/>
      <c r="Q6" s="465"/>
      <c r="R6" s="465"/>
      <c r="S6" s="465"/>
      <c r="T6" s="467"/>
    </row>
    <row r="7" spans="2:20" ht="81" customHeight="1" x14ac:dyDescent="0.2">
      <c r="B7" s="471" t="s">
        <v>54</v>
      </c>
      <c r="C7" s="265" t="s">
        <v>260</v>
      </c>
      <c r="D7" s="326" t="s">
        <v>13</v>
      </c>
      <c r="E7" s="267" t="s">
        <v>261</v>
      </c>
      <c r="F7" s="327">
        <v>5</v>
      </c>
      <c r="G7" s="327">
        <v>5</v>
      </c>
      <c r="H7" s="205">
        <f t="shared" ref="H7" si="0">(G7/F7)*100</f>
        <v>100</v>
      </c>
      <c r="I7" s="205"/>
      <c r="J7" s="188">
        <v>21</v>
      </c>
      <c r="K7" s="327">
        <v>11</v>
      </c>
      <c r="L7" s="205">
        <f>(K7/J7)*100</f>
        <v>52.380952380952387</v>
      </c>
      <c r="M7" s="489">
        <v>1300000000</v>
      </c>
      <c r="N7" s="489">
        <v>1257630976.97</v>
      </c>
      <c r="O7" s="532">
        <f>(N7/M7)</f>
        <v>0.96740844382307689</v>
      </c>
      <c r="P7" s="532" t="e">
        <f>(N7/#REF!)</f>
        <v>#REF!</v>
      </c>
      <c r="Q7" s="489">
        <v>4600000000</v>
      </c>
      <c r="R7" s="489">
        <f>(892731684.01+N7)</f>
        <v>2150362660.98</v>
      </c>
      <c r="S7" s="532">
        <f>(R7/Q7)</f>
        <v>0.46747014369130435</v>
      </c>
      <c r="T7" s="328"/>
    </row>
    <row r="8" spans="2:20" ht="87.75" customHeight="1" x14ac:dyDescent="0.2">
      <c r="B8" s="493"/>
      <c r="C8" s="191" t="s">
        <v>262</v>
      </c>
      <c r="D8" s="329" t="s">
        <v>14</v>
      </c>
      <c r="E8" s="186" t="s">
        <v>263</v>
      </c>
      <c r="F8" s="330">
        <v>100</v>
      </c>
      <c r="G8" s="330">
        <v>100</v>
      </c>
      <c r="H8" s="205">
        <f t="shared" ref="H8:H24" si="1">(G8/F8)*100</f>
        <v>100</v>
      </c>
      <c r="I8" s="205"/>
      <c r="J8" s="251">
        <v>100</v>
      </c>
      <c r="K8" s="330">
        <v>50</v>
      </c>
      <c r="L8" s="205">
        <f t="shared" ref="L8:L24" si="2">(K8/J8)*100</f>
        <v>50</v>
      </c>
      <c r="M8" s="489"/>
      <c r="N8" s="489"/>
      <c r="O8" s="532"/>
      <c r="P8" s="532"/>
      <c r="Q8" s="489"/>
      <c r="R8" s="489"/>
      <c r="S8" s="532"/>
      <c r="T8" s="328"/>
    </row>
    <row r="9" spans="2:20" ht="93.75" customHeight="1" x14ac:dyDescent="0.2">
      <c r="B9" s="493"/>
      <c r="C9" s="191" t="s">
        <v>264</v>
      </c>
      <c r="D9" s="329" t="s">
        <v>14</v>
      </c>
      <c r="E9" s="331" t="s">
        <v>265</v>
      </c>
      <c r="F9" s="330">
        <v>100</v>
      </c>
      <c r="G9" s="330">
        <v>100</v>
      </c>
      <c r="H9" s="205">
        <f t="shared" si="1"/>
        <v>100</v>
      </c>
      <c r="I9" s="205"/>
      <c r="J9" s="188">
        <v>100</v>
      </c>
      <c r="K9" s="330">
        <v>50</v>
      </c>
      <c r="L9" s="205">
        <f t="shared" si="2"/>
        <v>50</v>
      </c>
      <c r="M9" s="489"/>
      <c r="N9" s="489"/>
      <c r="O9" s="532"/>
      <c r="P9" s="532"/>
      <c r="Q9" s="489"/>
      <c r="R9" s="489"/>
      <c r="S9" s="532"/>
      <c r="T9" s="328"/>
    </row>
    <row r="10" spans="2:20" ht="63.75" customHeight="1" x14ac:dyDescent="0.2">
      <c r="B10" s="493"/>
      <c r="C10" s="191" t="s">
        <v>266</v>
      </c>
      <c r="D10" s="329" t="s">
        <v>14</v>
      </c>
      <c r="E10" s="331" t="s">
        <v>267</v>
      </c>
      <c r="F10" s="330">
        <v>100</v>
      </c>
      <c r="G10" s="330">
        <v>100</v>
      </c>
      <c r="H10" s="205">
        <f t="shared" si="1"/>
        <v>100</v>
      </c>
      <c r="I10" s="205"/>
      <c r="J10" s="251">
        <v>2</v>
      </c>
      <c r="K10" s="251">
        <v>2</v>
      </c>
      <c r="L10" s="205">
        <f t="shared" si="2"/>
        <v>100</v>
      </c>
      <c r="M10" s="489"/>
      <c r="N10" s="489"/>
      <c r="O10" s="532"/>
      <c r="P10" s="532"/>
      <c r="Q10" s="489"/>
      <c r="R10" s="489"/>
      <c r="S10" s="532"/>
      <c r="T10" s="328"/>
    </row>
    <row r="11" spans="2:20" ht="62.25" customHeight="1" x14ac:dyDescent="0.2">
      <c r="B11" s="493"/>
      <c r="C11" s="191" t="s">
        <v>268</v>
      </c>
      <c r="D11" s="329" t="s">
        <v>14</v>
      </c>
      <c r="E11" s="331" t="s">
        <v>267</v>
      </c>
      <c r="F11" s="330">
        <v>100</v>
      </c>
      <c r="G11" s="330">
        <v>100</v>
      </c>
      <c r="H11" s="205">
        <f t="shared" si="1"/>
        <v>100</v>
      </c>
      <c r="I11" s="205"/>
      <c r="J11" s="251">
        <v>1</v>
      </c>
      <c r="K11" s="251">
        <v>1</v>
      </c>
      <c r="L11" s="205">
        <f t="shared" si="2"/>
        <v>100</v>
      </c>
      <c r="M11" s="489"/>
      <c r="N11" s="489"/>
      <c r="O11" s="532"/>
      <c r="P11" s="532"/>
      <c r="Q11" s="489"/>
      <c r="R11" s="489"/>
      <c r="S11" s="532"/>
      <c r="T11" s="328"/>
    </row>
    <row r="12" spans="2:20" ht="48.75" customHeight="1" x14ac:dyDescent="0.2">
      <c r="B12" s="493"/>
      <c r="C12" s="331" t="s">
        <v>269</v>
      </c>
      <c r="D12" s="329" t="s">
        <v>14</v>
      </c>
      <c r="E12" s="331" t="s">
        <v>270</v>
      </c>
      <c r="F12" s="194">
        <v>1</v>
      </c>
      <c r="G12" s="194">
        <v>0</v>
      </c>
      <c r="H12" s="205">
        <f t="shared" si="1"/>
        <v>0</v>
      </c>
      <c r="I12" s="205"/>
      <c r="J12" s="251">
        <v>3</v>
      </c>
      <c r="K12" s="277">
        <v>0</v>
      </c>
      <c r="L12" s="205">
        <f t="shared" si="2"/>
        <v>0</v>
      </c>
      <c r="M12" s="489"/>
      <c r="N12" s="489"/>
      <c r="O12" s="532"/>
      <c r="P12" s="532"/>
      <c r="Q12" s="489"/>
      <c r="R12" s="489"/>
      <c r="S12" s="532"/>
      <c r="T12" s="328"/>
    </row>
    <row r="13" spans="2:20" ht="58.5" customHeight="1" x14ac:dyDescent="0.2">
      <c r="B13" s="493"/>
      <c r="C13" s="331" t="s">
        <v>271</v>
      </c>
      <c r="D13" s="329" t="s">
        <v>14</v>
      </c>
      <c r="E13" s="331" t="s">
        <v>267</v>
      </c>
      <c r="F13" s="330">
        <v>0</v>
      </c>
      <c r="G13" s="330">
        <v>0</v>
      </c>
      <c r="H13" s="205">
        <v>0</v>
      </c>
      <c r="I13" s="205"/>
      <c r="J13" s="251">
        <v>100</v>
      </c>
      <c r="K13" s="277">
        <v>0</v>
      </c>
      <c r="L13" s="205">
        <f t="shared" si="2"/>
        <v>0</v>
      </c>
      <c r="M13" s="489"/>
      <c r="N13" s="489"/>
      <c r="O13" s="532"/>
      <c r="P13" s="532"/>
      <c r="Q13" s="489"/>
      <c r="R13" s="489"/>
      <c r="S13" s="532"/>
      <c r="T13" s="328"/>
    </row>
    <row r="14" spans="2:20" ht="75" customHeight="1" x14ac:dyDescent="0.2">
      <c r="B14" s="493"/>
      <c r="C14" s="191" t="s">
        <v>272</v>
      </c>
      <c r="D14" s="329" t="s">
        <v>14</v>
      </c>
      <c r="E14" s="331" t="s">
        <v>273</v>
      </c>
      <c r="F14" s="330">
        <v>0</v>
      </c>
      <c r="G14" s="330">
        <v>0</v>
      </c>
      <c r="H14" s="205">
        <v>0</v>
      </c>
      <c r="I14" s="205"/>
      <c r="J14" s="251">
        <v>30</v>
      </c>
      <c r="K14" s="277">
        <v>0</v>
      </c>
      <c r="L14" s="205">
        <f t="shared" si="2"/>
        <v>0</v>
      </c>
      <c r="M14" s="489"/>
      <c r="N14" s="489"/>
      <c r="O14" s="532"/>
      <c r="P14" s="532"/>
      <c r="Q14" s="489"/>
      <c r="R14" s="489"/>
      <c r="S14" s="532"/>
      <c r="T14" s="328"/>
    </row>
    <row r="15" spans="2:20" ht="51" customHeight="1" x14ac:dyDescent="0.2">
      <c r="B15" s="493"/>
      <c r="C15" s="191" t="s">
        <v>274</v>
      </c>
      <c r="D15" s="329" t="s">
        <v>14</v>
      </c>
      <c r="E15" s="331" t="s">
        <v>275</v>
      </c>
      <c r="F15" s="193">
        <v>100</v>
      </c>
      <c r="G15" s="193">
        <v>100</v>
      </c>
      <c r="H15" s="205">
        <f t="shared" si="1"/>
        <v>100</v>
      </c>
      <c r="I15" s="205"/>
      <c r="J15" s="251">
        <v>100</v>
      </c>
      <c r="K15" s="193">
        <v>50</v>
      </c>
      <c r="L15" s="205">
        <f t="shared" si="2"/>
        <v>50</v>
      </c>
      <c r="M15" s="489"/>
      <c r="N15" s="489"/>
      <c r="O15" s="532"/>
      <c r="P15" s="532"/>
      <c r="Q15" s="489"/>
      <c r="R15" s="489"/>
      <c r="S15" s="532"/>
      <c r="T15" s="328"/>
    </row>
    <row r="16" spans="2:20" ht="75" customHeight="1" x14ac:dyDescent="0.2">
      <c r="B16" s="493"/>
      <c r="C16" s="191" t="s">
        <v>276</v>
      </c>
      <c r="D16" s="329" t="s">
        <v>13</v>
      </c>
      <c r="E16" s="331" t="s">
        <v>277</v>
      </c>
      <c r="F16" s="277">
        <v>6</v>
      </c>
      <c r="G16" s="277">
        <v>6</v>
      </c>
      <c r="H16" s="205">
        <f t="shared" si="1"/>
        <v>100</v>
      </c>
      <c r="I16" s="205"/>
      <c r="J16" s="188">
        <v>21</v>
      </c>
      <c r="K16" s="277">
        <v>12</v>
      </c>
      <c r="L16" s="205">
        <f t="shared" si="2"/>
        <v>57.142857142857139</v>
      </c>
      <c r="M16" s="489"/>
      <c r="N16" s="489"/>
      <c r="O16" s="532"/>
      <c r="P16" s="532"/>
      <c r="Q16" s="489"/>
      <c r="R16" s="489"/>
      <c r="S16" s="532"/>
      <c r="T16" s="328"/>
    </row>
    <row r="17" spans="2:22" ht="69" customHeight="1" x14ac:dyDescent="0.25">
      <c r="B17" s="493"/>
      <c r="C17" s="191" t="s">
        <v>278</v>
      </c>
      <c r="D17" s="329" t="s">
        <v>30</v>
      </c>
      <c r="E17" s="190" t="s">
        <v>279</v>
      </c>
      <c r="F17" s="193">
        <v>50</v>
      </c>
      <c r="G17" s="249">
        <v>50</v>
      </c>
      <c r="H17" s="205">
        <f t="shared" si="1"/>
        <v>100</v>
      </c>
      <c r="I17" s="332"/>
      <c r="J17" s="251">
        <v>200</v>
      </c>
      <c r="K17" s="193">
        <v>100</v>
      </c>
      <c r="L17" s="205">
        <f t="shared" si="2"/>
        <v>50</v>
      </c>
      <c r="M17" s="489"/>
      <c r="N17" s="489"/>
      <c r="O17" s="532"/>
      <c r="P17" s="532"/>
      <c r="Q17" s="489"/>
      <c r="R17" s="489"/>
      <c r="S17" s="532"/>
      <c r="T17" s="333"/>
    </row>
    <row r="18" spans="2:22" ht="81.75" customHeight="1" x14ac:dyDescent="0.25">
      <c r="B18" s="493"/>
      <c r="C18" s="191" t="s">
        <v>280</v>
      </c>
      <c r="D18" s="329" t="s">
        <v>13</v>
      </c>
      <c r="E18" s="190" t="s">
        <v>56</v>
      </c>
      <c r="F18" s="193">
        <v>1</v>
      </c>
      <c r="G18" s="249">
        <v>1</v>
      </c>
      <c r="H18" s="205">
        <f t="shared" si="1"/>
        <v>100</v>
      </c>
      <c r="I18" s="332"/>
      <c r="J18" s="251">
        <v>4</v>
      </c>
      <c r="K18" s="249">
        <v>2</v>
      </c>
      <c r="L18" s="205">
        <f t="shared" si="2"/>
        <v>50</v>
      </c>
      <c r="M18" s="489"/>
      <c r="N18" s="489"/>
      <c r="O18" s="532"/>
      <c r="P18" s="532"/>
      <c r="Q18" s="489"/>
      <c r="R18" s="489"/>
      <c r="S18" s="532"/>
      <c r="T18" s="333"/>
    </row>
    <row r="19" spans="2:22" ht="18" x14ac:dyDescent="0.25">
      <c r="B19" s="493"/>
      <c r="C19" s="331" t="s">
        <v>281</v>
      </c>
      <c r="D19" s="329" t="s">
        <v>13</v>
      </c>
      <c r="E19" s="186" t="s">
        <v>282</v>
      </c>
      <c r="F19" s="193">
        <v>0</v>
      </c>
      <c r="G19" s="193">
        <v>0</v>
      </c>
      <c r="H19" s="205">
        <v>0</v>
      </c>
      <c r="I19" s="332"/>
      <c r="J19" s="251">
        <v>1</v>
      </c>
      <c r="K19" s="193">
        <v>0</v>
      </c>
      <c r="L19" s="205">
        <f t="shared" si="2"/>
        <v>0</v>
      </c>
      <c r="M19" s="489"/>
      <c r="N19" s="489"/>
      <c r="O19" s="532"/>
      <c r="P19" s="532"/>
      <c r="Q19" s="489"/>
      <c r="R19" s="489"/>
      <c r="S19" s="532"/>
      <c r="T19" s="334"/>
    </row>
    <row r="20" spans="2:22" ht="62.25" customHeight="1" x14ac:dyDescent="0.25">
      <c r="B20" s="493"/>
      <c r="C20" s="331" t="s">
        <v>283</v>
      </c>
      <c r="D20" s="329" t="s">
        <v>13</v>
      </c>
      <c r="E20" s="186" t="s">
        <v>282</v>
      </c>
      <c r="F20" s="193">
        <v>0</v>
      </c>
      <c r="G20" s="193">
        <v>0</v>
      </c>
      <c r="H20" s="205">
        <v>0</v>
      </c>
      <c r="I20" s="332"/>
      <c r="J20" s="251">
        <v>1</v>
      </c>
      <c r="K20" s="277">
        <v>0</v>
      </c>
      <c r="L20" s="205">
        <f t="shared" si="2"/>
        <v>0</v>
      </c>
      <c r="M20" s="489"/>
      <c r="N20" s="489"/>
      <c r="O20" s="532"/>
      <c r="P20" s="532"/>
      <c r="Q20" s="489"/>
      <c r="R20" s="489"/>
      <c r="S20" s="532"/>
      <c r="T20" s="335"/>
      <c r="U20" s="144"/>
      <c r="V20" s="144"/>
    </row>
    <row r="21" spans="2:22" ht="30.75" customHeight="1" x14ac:dyDescent="0.2">
      <c r="B21" s="493"/>
      <c r="C21" s="531" t="s">
        <v>284</v>
      </c>
      <c r="D21" s="329" t="s">
        <v>13</v>
      </c>
      <c r="E21" s="192" t="s">
        <v>285</v>
      </c>
      <c r="F21" s="336">
        <v>1</v>
      </c>
      <c r="G21" s="336">
        <v>1</v>
      </c>
      <c r="H21" s="205">
        <f t="shared" si="1"/>
        <v>100</v>
      </c>
      <c r="I21" s="219"/>
      <c r="J21" s="251">
        <v>1</v>
      </c>
      <c r="K21" s="336">
        <v>1</v>
      </c>
      <c r="L21" s="205">
        <f t="shared" si="2"/>
        <v>100</v>
      </c>
      <c r="M21" s="489"/>
      <c r="N21" s="489"/>
      <c r="O21" s="532"/>
      <c r="P21" s="532"/>
      <c r="Q21" s="489"/>
      <c r="R21" s="489"/>
      <c r="S21" s="532"/>
      <c r="T21" s="333"/>
    </row>
    <row r="22" spans="2:22" ht="30.75" customHeight="1" x14ac:dyDescent="0.2">
      <c r="B22" s="493"/>
      <c r="C22" s="531"/>
      <c r="D22" s="329" t="s">
        <v>13</v>
      </c>
      <c r="E22" s="192" t="s">
        <v>286</v>
      </c>
      <c r="F22" s="249">
        <v>0</v>
      </c>
      <c r="G22" s="193">
        <v>0</v>
      </c>
      <c r="H22" s="205">
        <v>0</v>
      </c>
      <c r="I22" s="219"/>
      <c r="J22" s="251">
        <v>2</v>
      </c>
      <c r="K22" s="193">
        <v>1</v>
      </c>
      <c r="L22" s="205">
        <f t="shared" si="2"/>
        <v>50</v>
      </c>
      <c r="M22" s="489"/>
      <c r="N22" s="489"/>
      <c r="O22" s="532"/>
      <c r="P22" s="532"/>
      <c r="Q22" s="489"/>
      <c r="R22" s="489"/>
      <c r="S22" s="532"/>
      <c r="T22" s="333"/>
    </row>
    <row r="23" spans="2:22" ht="31.5" customHeight="1" x14ac:dyDescent="0.2">
      <c r="B23" s="493"/>
      <c r="C23" s="331" t="s">
        <v>287</v>
      </c>
      <c r="D23" s="329" t="s">
        <v>13</v>
      </c>
      <c r="E23" s="186" t="s">
        <v>288</v>
      </c>
      <c r="F23" s="277">
        <v>1</v>
      </c>
      <c r="G23" s="194">
        <v>1</v>
      </c>
      <c r="H23" s="205">
        <f t="shared" si="1"/>
        <v>100</v>
      </c>
      <c r="I23" s="219"/>
      <c r="J23" s="251">
        <v>4</v>
      </c>
      <c r="K23" s="194">
        <v>2</v>
      </c>
      <c r="L23" s="205">
        <f t="shared" si="2"/>
        <v>50</v>
      </c>
      <c r="M23" s="489"/>
      <c r="N23" s="489"/>
      <c r="O23" s="532"/>
      <c r="P23" s="532"/>
      <c r="Q23" s="489"/>
      <c r="R23" s="489"/>
      <c r="S23" s="532"/>
      <c r="T23" s="333"/>
    </row>
    <row r="24" spans="2:22" ht="31.5" customHeight="1" thickBot="1" x14ac:dyDescent="0.25">
      <c r="B24" s="493"/>
      <c r="C24" s="337" t="s">
        <v>289</v>
      </c>
      <c r="D24" s="338" t="s">
        <v>13</v>
      </c>
      <c r="E24" s="207" t="s">
        <v>290</v>
      </c>
      <c r="F24" s="339">
        <v>1</v>
      </c>
      <c r="G24" s="194">
        <v>0</v>
      </c>
      <c r="H24" s="205">
        <f t="shared" si="1"/>
        <v>0</v>
      </c>
      <c r="I24" s="219"/>
      <c r="J24" s="251">
        <v>1</v>
      </c>
      <c r="K24" s="340">
        <v>0</v>
      </c>
      <c r="L24" s="205">
        <f t="shared" si="2"/>
        <v>0</v>
      </c>
      <c r="M24" s="489"/>
      <c r="N24" s="489"/>
      <c r="O24" s="532"/>
      <c r="P24" s="532"/>
      <c r="Q24" s="489"/>
      <c r="R24" s="489"/>
      <c r="S24" s="532"/>
      <c r="T24" s="333"/>
    </row>
    <row r="25" spans="2:22" ht="25.5" customHeight="1" thickBot="1" x14ac:dyDescent="0.25">
      <c r="B25" s="341"/>
      <c r="C25" s="515" t="s">
        <v>48</v>
      </c>
      <c r="D25" s="516"/>
      <c r="E25" s="517"/>
      <c r="F25" s="42">
        <v>1300</v>
      </c>
      <c r="G25" s="260">
        <f>(H25/F25)*100</f>
        <v>84.615384615384613</v>
      </c>
      <c r="H25" s="42">
        <f>SUM(H7:H24)</f>
        <v>1100</v>
      </c>
      <c r="I25" s="42"/>
      <c r="J25" s="43">
        <v>1800</v>
      </c>
      <c r="K25" s="260">
        <f>(L25/J25)*100</f>
        <v>42.195767195767196</v>
      </c>
      <c r="L25" s="44">
        <f>SUM(L7:L24)</f>
        <v>759.52380952380952</v>
      </c>
      <c r="M25" s="342"/>
      <c r="N25" s="342"/>
      <c r="O25" s="343"/>
      <c r="P25" s="30"/>
      <c r="Q25" s="342"/>
      <c r="R25" s="343"/>
      <c r="S25" s="30"/>
      <c r="T25" s="227"/>
    </row>
  </sheetData>
  <mergeCells count="17">
    <mergeCell ref="M4:S4"/>
    <mergeCell ref="N7:N24"/>
    <mergeCell ref="B3:T3"/>
    <mergeCell ref="C21:C22"/>
    <mergeCell ref="C25:E25"/>
    <mergeCell ref="B2:T2"/>
    <mergeCell ref="M7:M24"/>
    <mergeCell ref="O7:O24"/>
    <mergeCell ref="P7:P24"/>
    <mergeCell ref="Q7:Q24"/>
    <mergeCell ref="R7:R24"/>
    <mergeCell ref="S7:S24"/>
    <mergeCell ref="C4:L4"/>
    <mergeCell ref="B7:B24"/>
    <mergeCell ref="T4:T5"/>
    <mergeCell ref="B6:T6"/>
    <mergeCell ref="B4:B5"/>
  </mergeCells>
  <phoneticPr fontId="0" type="noConversion"/>
  <printOptions horizontalCentered="1"/>
  <pageMargins left="0.19685039370078741" right="0.19685039370078741" top="0.19685039370078741" bottom="0.19685039370078741" header="0.19685039370078741" footer="0"/>
  <pageSetup scale="3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view="pageBreakPreview" zoomScale="70" zoomScaleNormal="100" zoomScaleSheetLayoutView="70" workbookViewId="0">
      <selection activeCell="D9" sqref="D9"/>
    </sheetView>
  </sheetViews>
  <sheetFormatPr baseColWidth="10" defaultRowHeight="12.75" x14ac:dyDescent="0.2"/>
  <cols>
    <col min="1" max="1" width="2.5703125" customWidth="1"/>
    <col min="2" max="2" width="27" customWidth="1"/>
    <col min="3" max="3" width="63.85546875" customWidth="1"/>
    <col min="4" max="4" width="31.5703125" customWidth="1"/>
    <col min="5" max="5" width="48" customWidth="1"/>
    <col min="6" max="6" width="8.5703125" customWidth="1"/>
    <col min="7" max="7" width="8" customWidth="1"/>
    <col min="8" max="8" width="7.7109375" customWidth="1"/>
    <col min="9" max="9" width="1.5703125" customWidth="1"/>
    <col min="10" max="10" width="10" customWidth="1"/>
    <col min="11" max="11" width="8.28515625" customWidth="1"/>
    <col min="12" max="12" width="7.140625" customWidth="1"/>
    <col min="13" max="13" width="1.5703125" customWidth="1"/>
    <col min="14" max="14" width="5.5703125" customWidth="1"/>
    <col min="15" max="15" width="6.5703125" customWidth="1"/>
    <col min="16" max="16" width="5.42578125" customWidth="1"/>
    <col min="17" max="17" width="4.7109375" customWidth="1"/>
    <col min="18" max="18" width="4.140625" customWidth="1"/>
    <col min="19" max="19" width="7.42578125" customWidth="1"/>
    <col min="20" max="20" width="15.85546875" customWidth="1"/>
    <col min="21" max="21" width="3.5703125" customWidth="1"/>
    <col min="22" max="22" width="25.42578125" customWidth="1"/>
    <col min="23" max="23" width="20.42578125" customWidth="1"/>
    <col min="24" max="24" width="16.140625" customWidth="1"/>
  </cols>
  <sheetData>
    <row r="1" spans="1:22" ht="15.75" customHeight="1" x14ac:dyDescent="0.25">
      <c r="A1" s="4"/>
      <c r="B1" s="8"/>
      <c r="C1" s="8"/>
      <c r="D1" s="8"/>
      <c r="E1" s="8"/>
      <c r="F1" s="8"/>
      <c r="G1" s="8"/>
      <c r="H1" s="8"/>
      <c r="I1" s="8"/>
      <c r="J1" s="8"/>
      <c r="K1" s="8"/>
      <c r="L1" s="8"/>
      <c r="M1" s="8"/>
      <c r="N1" s="8"/>
      <c r="O1" s="9"/>
      <c r="P1" s="9"/>
      <c r="Q1" s="9"/>
      <c r="R1" s="9"/>
      <c r="S1" s="9"/>
      <c r="T1" s="9"/>
    </row>
    <row r="2" spans="1:22" ht="42.75" customHeight="1" x14ac:dyDescent="0.2">
      <c r="A2" s="4"/>
      <c r="B2" s="493" t="s">
        <v>151</v>
      </c>
      <c r="C2" s="494"/>
      <c r="D2" s="494"/>
      <c r="E2" s="494"/>
      <c r="F2" s="494"/>
      <c r="G2" s="494"/>
      <c r="H2" s="494"/>
      <c r="I2" s="494"/>
      <c r="J2" s="494"/>
      <c r="K2" s="494"/>
      <c r="L2" s="494"/>
      <c r="M2" s="494"/>
      <c r="N2" s="494"/>
      <c r="O2" s="494"/>
      <c r="P2" s="494"/>
      <c r="Q2" s="494"/>
      <c r="R2" s="494"/>
      <c r="S2" s="494"/>
      <c r="T2" s="494"/>
      <c r="U2" s="494"/>
    </row>
    <row r="3" spans="1:22" ht="19.5" customHeight="1" thickBot="1" x14ac:dyDescent="0.25">
      <c r="A3" s="4"/>
      <c r="B3" s="493" t="s">
        <v>387</v>
      </c>
      <c r="C3" s="494"/>
      <c r="D3" s="494"/>
      <c r="E3" s="494"/>
      <c r="F3" s="494"/>
      <c r="G3" s="494"/>
      <c r="H3" s="494"/>
      <c r="I3" s="494"/>
      <c r="J3" s="494"/>
      <c r="K3" s="494"/>
      <c r="L3" s="494"/>
      <c r="M3" s="494"/>
      <c r="N3" s="494"/>
      <c r="O3" s="494"/>
      <c r="P3" s="494"/>
      <c r="Q3" s="494"/>
      <c r="R3" s="494"/>
      <c r="S3" s="494"/>
      <c r="T3" s="494"/>
      <c r="U3" s="494"/>
    </row>
    <row r="4" spans="1:22" s="3" customFormat="1" ht="42.75" customHeight="1" thickBot="1" x14ac:dyDescent="0.25">
      <c r="A4" s="5"/>
      <c r="B4" s="471" t="s">
        <v>153</v>
      </c>
      <c r="C4" s="461" t="s">
        <v>41</v>
      </c>
      <c r="D4" s="462"/>
      <c r="E4" s="462"/>
      <c r="F4" s="462"/>
      <c r="G4" s="462"/>
      <c r="H4" s="462"/>
      <c r="I4" s="462"/>
      <c r="J4" s="462"/>
      <c r="K4" s="468"/>
      <c r="L4" s="468"/>
      <c r="M4" s="468"/>
      <c r="N4" s="461" t="s">
        <v>31</v>
      </c>
      <c r="O4" s="462"/>
      <c r="P4" s="462"/>
      <c r="Q4" s="462"/>
      <c r="R4" s="462"/>
      <c r="S4" s="462"/>
      <c r="T4" s="469" t="s">
        <v>15</v>
      </c>
      <c r="U4" s="344"/>
    </row>
    <row r="5" spans="1:22" ht="363" customHeight="1" thickBot="1" x14ac:dyDescent="0.25">
      <c r="A5" s="4"/>
      <c r="B5" s="472"/>
      <c r="C5" s="174" t="s">
        <v>28</v>
      </c>
      <c r="D5" s="175" t="s">
        <v>29</v>
      </c>
      <c r="E5" s="174" t="s">
        <v>0</v>
      </c>
      <c r="F5" s="176" t="s">
        <v>17</v>
      </c>
      <c r="G5" s="176" t="s">
        <v>18</v>
      </c>
      <c r="H5" s="177" t="s">
        <v>19</v>
      </c>
      <c r="I5" s="176" t="s">
        <v>36</v>
      </c>
      <c r="J5" s="176" t="s">
        <v>205</v>
      </c>
      <c r="K5" s="176" t="s">
        <v>20</v>
      </c>
      <c r="L5" s="178" t="s">
        <v>21</v>
      </c>
      <c r="M5" s="176" t="s">
        <v>145</v>
      </c>
      <c r="N5" s="176" t="s">
        <v>16</v>
      </c>
      <c r="O5" s="177" t="s">
        <v>22</v>
      </c>
      <c r="P5" s="176" t="s">
        <v>23</v>
      </c>
      <c r="Q5" s="176" t="s">
        <v>32</v>
      </c>
      <c r="R5" s="177" t="s">
        <v>24</v>
      </c>
      <c r="S5" s="178" t="s">
        <v>25</v>
      </c>
      <c r="T5" s="470"/>
      <c r="U5" s="85"/>
    </row>
    <row r="6" spans="1:22" ht="27" customHeight="1" thickBot="1" x14ac:dyDescent="0.25">
      <c r="A6" s="4"/>
      <c r="B6" s="464" t="s">
        <v>60</v>
      </c>
      <c r="C6" s="466"/>
      <c r="D6" s="466"/>
      <c r="E6" s="466"/>
      <c r="F6" s="466"/>
      <c r="G6" s="466"/>
      <c r="H6" s="466"/>
      <c r="I6" s="466"/>
      <c r="J6" s="466"/>
      <c r="K6" s="466"/>
      <c r="L6" s="466"/>
      <c r="M6" s="466"/>
      <c r="N6" s="466"/>
      <c r="O6" s="466"/>
      <c r="P6" s="466"/>
      <c r="Q6" s="466"/>
      <c r="R6" s="466"/>
      <c r="S6" s="466"/>
      <c r="T6" s="498"/>
      <c r="U6" s="85"/>
    </row>
    <row r="7" spans="1:22" ht="48.75" customHeight="1" x14ac:dyDescent="0.2">
      <c r="A7" s="6"/>
      <c r="B7" s="471" t="s">
        <v>57</v>
      </c>
      <c r="C7" s="267" t="s">
        <v>61</v>
      </c>
      <c r="D7" s="180" t="s">
        <v>13</v>
      </c>
      <c r="E7" s="345" t="s">
        <v>62</v>
      </c>
      <c r="F7" s="346">
        <v>1</v>
      </c>
      <c r="G7" s="346">
        <v>1</v>
      </c>
      <c r="H7" s="252">
        <f t="shared" ref="H7:H13" si="0">(G7/F7)*100</f>
        <v>100</v>
      </c>
      <c r="I7" s="347"/>
      <c r="J7" s="243">
        <v>4</v>
      </c>
      <c r="K7" s="346">
        <v>2</v>
      </c>
      <c r="L7" s="307">
        <f>(K7/J7)*100</f>
        <v>50</v>
      </c>
      <c r="M7" s="535"/>
      <c r="N7" s="535">
        <v>700000000</v>
      </c>
      <c r="O7" s="535">
        <v>575070034.64999998</v>
      </c>
      <c r="P7" s="547">
        <f>(O7/N7)*100</f>
        <v>82.152862092857134</v>
      </c>
      <c r="Q7" s="535">
        <v>2700000000</v>
      </c>
      <c r="R7" s="538">
        <f>(570049696.59+O7)</f>
        <v>1145119731.24</v>
      </c>
      <c r="S7" s="547">
        <f>(R7/Q7)*100</f>
        <v>42.411841897777776</v>
      </c>
      <c r="T7" s="348"/>
      <c r="U7" s="85"/>
      <c r="V7" s="1"/>
    </row>
    <row r="8" spans="1:22" ht="41.25" customHeight="1" x14ac:dyDescent="0.2">
      <c r="A8" s="6"/>
      <c r="B8" s="493"/>
      <c r="C8" s="192" t="s">
        <v>34</v>
      </c>
      <c r="D8" s="187" t="s">
        <v>13</v>
      </c>
      <c r="E8" s="349" t="s">
        <v>63</v>
      </c>
      <c r="F8" s="194">
        <v>1</v>
      </c>
      <c r="G8" s="194">
        <v>1</v>
      </c>
      <c r="H8" s="252">
        <f t="shared" si="0"/>
        <v>100</v>
      </c>
      <c r="I8" s="350"/>
      <c r="J8" s="226">
        <v>4</v>
      </c>
      <c r="K8" s="194">
        <v>2</v>
      </c>
      <c r="L8" s="252">
        <f t="shared" ref="L8:L14" si="1">(K8/J8)*100</f>
        <v>50</v>
      </c>
      <c r="M8" s="536"/>
      <c r="N8" s="536"/>
      <c r="O8" s="536"/>
      <c r="P8" s="548"/>
      <c r="Q8" s="536"/>
      <c r="R8" s="539"/>
      <c r="S8" s="548"/>
      <c r="T8" s="351"/>
      <c r="U8" s="352"/>
      <c r="V8" s="45"/>
    </row>
    <row r="9" spans="1:22" ht="41.25" customHeight="1" x14ac:dyDescent="0.2">
      <c r="A9" s="6"/>
      <c r="B9" s="493"/>
      <c r="C9" s="186" t="s">
        <v>291</v>
      </c>
      <c r="D9" s="187" t="s">
        <v>13</v>
      </c>
      <c r="E9" s="349" t="s">
        <v>64</v>
      </c>
      <c r="F9" s="194">
        <v>25</v>
      </c>
      <c r="G9" s="194">
        <v>25</v>
      </c>
      <c r="H9" s="252">
        <f t="shared" si="0"/>
        <v>100</v>
      </c>
      <c r="I9" s="350"/>
      <c r="J9" s="226">
        <v>30</v>
      </c>
      <c r="K9" s="194">
        <v>27</v>
      </c>
      <c r="L9" s="252">
        <f t="shared" si="1"/>
        <v>90</v>
      </c>
      <c r="M9" s="536"/>
      <c r="N9" s="536"/>
      <c r="O9" s="536"/>
      <c r="P9" s="548"/>
      <c r="Q9" s="536"/>
      <c r="R9" s="539"/>
      <c r="S9" s="548"/>
      <c r="T9" s="351"/>
      <c r="U9" s="352"/>
      <c r="V9" s="45"/>
    </row>
    <row r="10" spans="1:22" ht="41.25" customHeight="1" x14ac:dyDescent="0.2">
      <c r="A10" s="6"/>
      <c r="B10" s="493"/>
      <c r="C10" s="186" t="s">
        <v>292</v>
      </c>
      <c r="D10" s="187" t="s">
        <v>13</v>
      </c>
      <c r="E10" s="349" t="s">
        <v>293</v>
      </c>
      <c r="F10" s="194">
        <v>0</v>
      </c>
      <c r="G10" s="194">
        <v>0</v>
      </c>
      <c r="H10" s="252">
        <v>0</v>
      </c>
      <c r="I10" s="350"/>
      <c r="J10" s="226">
        <v>30</v>
      </c>
      <c r="K10" s="194">
        <v>0</v>
      </c>
      <c r="L10" s="252">
        <f t="shared" si="1"/>
        <v>0</v>
      </c>
      <c r="M10" s="536"/>
      <c r="N10" s="536"/>
      <c r="O10" s="536"/>
      <c r="P10" s="548"/>
      <c r="Q10" s="536"/>
      <c r="R10" s="539"/>
      <c r="S10" s="548"/>
      <c r="T10" s="351"/>
      <c r="U10" s="352"/>
      <c r="V10" s="45"/>
    </row>
    <row r="11" spans="1:22" ht="41.25" customHeight="1" x14ac:dyDescent="0.2">
      <c r="A11" s="6"/>
      <c r="B11" s="493"/>
      <c r="C11" s="192" t="s">
        <v>65</v>
      </c>
      <c r="D11" s="187" t="s">
        <v>13</v>
      </c>
      <c r="E11" s="190" t="s">
        <v>66</v>
      </c>
      <c r="F11" s="194">
        <v>1</v>
      </c>
      <c r="G11" s="194">
        <v>1</v>
      </c>
      <c r="H11" s="252">
        <f t="shared" si="0"/>
        <v>100</v>
      </c>
      <c r="I11" s="350"/>
      <c r="J11" s="226">
        <v>4</v>
      </c>
      <c r="K11" s="194">
        <v>2</v>
      </c>
      <c r="L11" s="252">
        <f t="shared" si="1"/>
        <v>50</v>
      </c>
      <c r="M11" s="536"/>
      <c r="N11" s="536"/>
      <c r="O11" s="536"/>
      <c r="P11" s="548"/>
      <c r="Q11" s="536"/>
      <c r="R11" s="539"/>
      <c r="S11" s="548"/>
      <c r="T11" s="351"/>
      <c r="U11" s="85"/>
    </row>
    <row r="12" spans="1:22" ht="41.25" customHeight="1" x14ac:dyDescent="0.2">
      <c r="A12" s="6"/>
      <c r="B12" s="493"/>
      <c r="C12" s="353" t="s">
        <v>294</v>
      </c>
      <c r="D12" s="187" t="s">
        <v>13</v>
      </c>
      <c r="E12" s="190" t="s">
        <v>62</v>
      </c>
      <c r="F12" s="194">
        <v>1</v>
      </c>
      <c r="G12" s="194">
        <v>1</v>
      </c>
      <c r="H12" s="252">
        <f t="shared" si="0"/>
        <v>100</v>
      </c>
      <c r="I12" s="350"/>
      <c r="J12" s="226">
        <v>4</v>
      </c>
      <c r="K12" s="194">
        <v>2</v>
      </c>
      <c r="L12" s="252">
        <f t="shared" si="1"/>
        <v>50</v>
      </c>
      <c r="M12" s="536"/>
      <c r="N12" s="536"/>
      <c r="O12" s="536"/>
      <c r="P12" s="548"/>
      <c r="Q12" s="536"/>
      <c r="R12" s="539"/>
      <c r="S12" s="548"/>
      <c r="T12" s="351"/>
      <c r="U12" s="85"/>
      <c r="V12" s="50"/>
    </row>
    <row r="13" spans="1:22" ht="64.5" customHeight="1" x14ac:dyDescent="0.2">
      <c r="A13" s="6"/>
      <c r="B13" s="493"/>
      <c r="C13" s="186" t="s">
        <v>295</v>
      </c>
      <c r="D13" s="187" t="s">
        <v>13</v>
      </c>
      <c r="E13" s="190" t="s">
        <v>296</v>
      </c>
      <c r="F13" s="194">
        <v>1</v>
      </c>
      <c r="G13" s="194">
        <v>1</v>
      </c>
      <c r="H13" s="252">
        <f t="shared" si="0"/>
        <v>100</v>
      </c>
      <c r="I13" s="350"/>
      <c r="J13" s="226">
        <v>1</v>
      </c>
      <c r="K13" s="194">
        <v>1</v>
      </c>
      <c r="L13" s="252">
        <f t="shared" si="1"/>
        <v>100</v>
      </c>
      <c r="M13" s="536"/>
      <c r="N13" s="536"/>
      <c r="O13" s="536"/>
      <c r="P13" s="548"/>
      <c r="Q13" s="536"/>
      <c r="R13" s="539"/>
      <c r="S13" s="548"/>
      <c r="T13" s="351"/>
      <c r="U13" s="85"/>
    </row>
    <row r="14" spans="1:22" ht="26.25" customHeight="1" thickBot="1" x14ac:dyDescent="0.25">
      <c r="A14" s="6"/>
      <c r="B14" s="493"/>
      <c r="C14" s="354" t="s">
        <v>297</v>
      </c>
      <c r="D14" s="224" t="s">
        <v>13</v>
      </c>
      <c r="E14" s="225" t="s">
        <v>298</v>
      </c>
      <c r="F14" s="256">
        <v>0</v>
      </c>
      <c r="G14" s="256">
        <v>0</v>
      </c>
      <c r="H14" s="252">
        <v>0</v>
      </c>
      <c r="I14" s="350"/>
      <c r="J14" s="226">
        <v>1</v>
      </c>
      <c r="K14" s="256">
        <v>1</v>
      </c>
      <c r="L14" s="252">
        <f t="shared" si="1"/>
        <v>100</v>
      </c>
      <c r="M14" s="536"/>
      <c r="N14" s="536"/>
      <c r="O14" s="536"/>
      <c r="P14" s="548"/>
      <c r="Q14" s="536"/>
      <c r="R14" s="539"/>
      <c r="S14" s="548"/>
      <c r="T14" s="351"/>
      <c r="U14" s="85"/>
    </row>
    <row r="15" spans="1:22" ht="43.5" customHeight="1" thickBot="1" x14ac:dyDescent="0.25">
      <c r="A15" s="6"/>
      <c r="B15" s="493"/>
      <c r="C15" s="355" t="s">
        <v>48</v>
      </c>
      <c r="D15" s="46"/>
      <c r="E15" s="47"/>
      <c r="F15" s="356">
        <v>600</v>
      </c>
      <c r="G15" s="260">
        <f>(H15/F15)*100</f>
        <v>100</v>
      </c>
      <c r="H15" s="356">
        <f>SUM(H7:H14)</f>
        <v>600</v>
      </c>
      <c r="I15" s="357"/>
      <c r="J15" s="356">
        <v>900</v>
      </c>
      <c r="K15" s="260">
        <f>(L15/J15)*100</f>
        <v>54.444444444444443</v>
      </c>
      <c r="L15" s="358">
        <f>SUM(L7:L14)</f>
        <v>490</v>
      </c>
      <c r="M15" s="537"/>
      <c r="N15" s="537"/>
      <c r="O15" s="537"/>
      <c r="P15" s="549"/>
      <c r="Q15" s="537"/>
      <c r="R15" s="540"/>
      <c r="S15" s="549"/>
      <c r="T15" s="309"/>
      <c r="U15" s="359"/>
    </row>
    <row r="16" spans="1:22" ht="23.25" customHeight="1" thickBot="1" x14ac:dyDescent="0.25">
      <c r="A16" s="6"/>
      <c r="B16" s="464" t="s">
        <v>60</v>
      </c>
      <c r="C16" s="529"/>
      <c r="D16" s="529"/>
      <c r="E16" s="529"/>
      <c r="F16" s="529"/>
      <c r="G16" s="529"/>
      <c r="H16" s="529"/>
      <c r="I16" s="529"/>
      <c r="J16" s="529"/>
      <c r="K16" s="529"/>
      <c r="L16" s="529"/>
      <c r="M16" s="529"/>
      <c r="N16" s="529"/>
      <c r="O16" s="529"/>
      <c r="P16" s="529"/>
      <c r="Q16" s="529"/>
      <c r="R16" s="529"/>
      <c r="S16" s="529"/>
      <c r="T16" s="530"/>
      <c r="U16" s="85"/>
    </row>
    <row r="17" spans="1:21" ht="164.25" customHeight="1" x14ac:dyDescent="0.2">
      <c r="A17" s="6"/>
      <c r="B17" s="471" t="s">
        <v>58</v>
      </c>
      <c r="C17" s="360" t="s">
        <v>299</v>
      </c>
      <c r="D17" s="562" t="s">
        <v>14</v>
      </c>
      <c r="E17" s="562" t="s">
        <v>300</v>
      </c>
      <c r="F17" s="562">
        <v>100</v>
      </c>
      <c r="G17" s="562">
        <v>100</v>
      </c>
      <c r="H17" s="565">
        <f>(G17/F17)*100</f>
        <v>100</v>
      </c>
      <c r="I17" s="558"/>
      <c r="J17" s="568">
        <v>400</v>
      </c>
      <c r="K17" s="571">
        <v>200</v>
      </c>
      <c r="L17" s="556">
        <f>(K17/J17)*100</f>
        <v>50</v>
      </c>
      <c r="M17" s="85"/>
      <c r="N17" s="544">
        <v>50000000</v>
      </c>
      <c r="O17" s="553">
        <v>34130824.380000003</v>
      </c>
      <c r="P17" s="547">
        <f>(O17/N17)*100</f>
        <v>68.26164876</v>
      </c>
      <c r="Q17" s="544">
        <v>200000000</v>
      </c>
      <c r="R17" s="553">
        <f>(29336646.06+O17)</f>
        <v>63467470.439999998</v>
      </c>
      <c r="S17" s="547">
        <f>(R17/Q17)*100</f>
        <v>31.733735219999996</v>
      </c>
      <c r="T17" s="348"/>
      <c r="U17" s="85"/>
    </row>
    <row r="18" spans="1:21" ht="73.5" customHeight="1" x14ac:dyDescent="0.2">
      <c r="A18" s="6"/>
      <c r="B18" s="493"/>
      <c r="C18" s="361" t="s">
        <v>67</v>
      </c>
      <c r="D18" s="563"/>
      <c r="E18" s="563"/>
      <c r="F18" s="563"/>
      <c r="G18" s="563"/>
      <c r="H18" s="566"/>
      <c r="I18" s="559"/>
      <c r="J18" s="569"/>
      <c r="K18" s="572"/>
      <c r="L18" s="557"/>
      <c r="M18" s="85"/>
      <c r="N18" s="545"/>
      <c r="O18" s="554"/>
      <c r="P18" s="548"/>
      <c r="Q18" s="545"/>
      <c r="R18" s="554"/>
      <c r="S18" s="548"/>
      <c r="T18" s="351"/>
      <c r="U18" s="85"/>
    </row>
    <row r="19" spans="1:21" ht="101.25" customHeight="1" thickBot="1" x14ac:dyDescent="0.25">
      <c r="A19" s="6"/>
      <c r="B19" s="472"/>
      <c r="C19" s="363" t="s">
        <v>9</v>
      </c>
      <c r="D19" s="564"/>
      <c r="E19" s="564"/>
      <c r="F19" s="564"/>
      <c r="G19" s="564"/>
      <c r="H19" s="567"/>
      <c r="I19" s="560"/>
      <c r="J19" s="570"/>
      <c r="K19" s="573"/>
      <c r="L19" s="475"/>
      <c r="M19" s="85"/>
      <c r="N19" s="546"/>
      <c r="O19" s="555"/>
      <c r="P19" s="549"/>
      <c r="Q19" s="546"/>
      <c r="R19" s="555"/>
      <c r="S19" s="549"/>
      <c r="T19" s="364"/>
      <c r="U19" s="359"/>
    </row>
    <row r="20" spans="1:21" ht="34.5" customHeight="1" thickBot="1" x14ac:dyDescent="0.25">
      <c r="A20" s="1"/>
      <c r="B20" s="365"/>
      <c r="C20" s="366" t="s">
        <v>48</v>
      </c>
      <c r="D20" s="366"/>
      <c r="E20" s="367"/>
      <c r="F20" s="368">
        <v>100</v>
      </c>
      <c r="G20" s="33">
        <f>(H20/F20)*100</f>
        <v>100</v>
      </c>
      <c r="H20" s="59">
        <f>SUM(H17:H19)</f>
        <v>100</v>
      </c>
      <c r="I20" s="48"/>
      <c r="J20" s="59">
        <v>400</v>
      </c>
      <c r="K20" s="33">
        <f>(L20/J20)*100</f>
        <v>12.5</v>
      </c>
      <c r="L20" s="60">
        <f>SUM(L17:L19)</f>
        <v>50</v>
      </c>
      <c r="M20" s="55"/>
      <c r="N20" s="56"/>
      <c r="O20" s="56"/>
      <c r="P20" s="56"/>
      <c r="Q20" s="56"/>
      <c r="R20" s="56"/>
      <c r="S20" s="57"/>
      <c r="T20" s="49"/>
      <c r="U20" s="85"/>
    </row>
    <row r="21" spans="1:21" ht="53.25" customHeight="1" thickBot="1" x14ac:dyDescent="0.25">
      <c r="B21" s="497" t="s">
        <v>60</v>
      </c>
      <c r="C21" s="466"/>
      <c r="D21" s="466"/>
      <c r="E21" s="466"/>
      <c r="F21" s="466"/>
      <c r="G21" s="466"/>
      <c r="H21" s="466"/>
      <c r="I21" s="466"/>
      <c r="J21" s="466"/>
      <c r="K21" s="466"/>
      <c r="L21" s="466"/>
      <c r="M21" s="466"/>
      <c r="N21" s="466"/>
      <c r="O21" s="466"/>
      <c r="P21" s="466"/>
      <c r="Q21" s="466"/>
      <c r="R21" s="466"/>
      <c r="S21" s="466"/>
      <c r="T21" s="498"/>
      <c r="U21" s="85"/>
    </row>
    <row r="22" spans="1:21" ht="42" customHeight="1" x14ac:dyDescent="0.2">
      <c r="B22" s="471" t="s">
        <v>59</v>
      </c>
      <c r="C22" s="265" t="s">
        <v>301</v>
      </c>
      <c r="D22" s="369" t="s">
        <v>13</v>
      </c>
      <c r="E22" s="370" t="s">
        <v>302</v>
      </c>
      <c r="F22" s="371">
        <v>1</v>
      </c>
      <c r="G22" s="371">
        <v>1</v>
      </c>
      <c r="H22" s="372">
        <f t="shared" ref="H22:H48" si="2">(G22/F22)*100</f>
        <v>100</v>
      </c>
      <c r="I22" s="373"/>
      <c r="J22" s="374">
        <v>4</v>
      </c>
      <c r="K22" s="371">
        <v>2</v>
      </c>
      <c r="L22" s="372">
        <f t="shared" ref="L22:L50" si="3">(K22/J22)*100</f>
        <v>50</v>
      </c>
      <c r="M22" s="544"/>
      <c r="N22" s="544">
        <v>1650000000</v>
      </c>
      <c r="O22" s="541">
        <v>1231074961.97</v>
      </c>
      <c r="P22" s="550">
        <f>(O22/N22)*100</f>
        <v>74.61060375575758</v>
      </c>
      <c r="Q22" s="544">
        <v>6000000000</v>
      </c>
      <c r="R22" s="544">
        <f>(1618205495+O22)</f>
        <v>2849280456.9700003</v>
      </c>
      <c r="S22" s="550">
        <f>(R22/Q22)*100</f>
        <v>47.488007616166669</v>
      </c>
      <c r="T22" s="375"/>
      <c r="U22" s="85"/>
    </row>
    <row r="23" spans="1:21" ht="45" customHeight="1" x14ac:dyDescent="0.2">
      <c r="B23" s="493"/>
      <c r="C23" s="191" t="s">
        <v>303</v>
      </c>
      <c r="D23" s="376" t="s">
        <v>13</v>
      </c>
      <c r="E23" s="349" t="s">
        <v>27</v>
      </c>
      <c r="F23" s="277">
        <v>1</v>
      </c>
      <c r="G23" s="194">
        <v>0</v>
      </c>
      <c r="H23" s="377">
        <f t="shared" si="2"/>
        <v>0</v>
      </c>
      <c r="I23" s="378"/>
      <c r="J23" s="379">
        <v>6</v>
      </c>
      <c r="K23" s="194">
        <v>4</v>
      </c>
      <c r="L23" s="377">
        <f t="shared" si="3"/>
        <v>66.666666666666657</v>
      </c>
      <c r="M23" s="545"/>
      <c r="N23" s="545"/>
      <c r="O23" s="542"/>
      <c r="P23" s="551"/>
      <c r="Q23" s="545"/>
      <c r="R23" s="545"/>
      <c r="S23" s="551"/>
      <c r="T23" s="533"/>
      <c r="U23" s="85"/>
    </row>
    <row r="24" spans="1:21" ht="54" x14ac:dyDescent="0.2">
      <c r="B24" s="493"/>
      <c r="C24" s="191" t="s">
        <v>304</v>
      </c>
      <c r="D24" s="376" t="s">
        <v>13</v>
      </c>
      <c r="E24" s="331" t="s">
        <v>305</v>
      </c>
      <c r="F24" s="277">
        <v>1</v>
      </c>
      <c r="G24" s="277">
        <v>1</v>
      </c>
      <c r="H24" s="377">
        <f t="shared" si="2"/>
        <v>100</v>
      </c>
      <c r="I24" s="378"/>
      <c r="J24" s="379">
        <v>1</v>
      </c>
      <c r="K24" s="277">
        <v>1</v>
      </c>
      <c r="L24" s="377">
        <f t="shared" si="3"/>
        <v>100</v>
      </c>
      <c r="M24" s="545"/>
      <c r="N24" s="545"/>
      <c r="O24" s="542"/>
      <c r="P24" s="551"/>
      <c r="Q24" s="545"/>
      <c r="R24" s="545"/>
      <c r="S24" s="551"/>
      <c r="T24" s="534"/>
      <c r="U24" s="85"/>
    </row>
    <row r="25" spans="1:21" ht="54" x14ac:dyDescent="0.2">
      <c r="B25" s="493"/>
      <c r="C25" s="191" t="s">
        <v>306</v>
      </c>
      <c r="D25" s="376" t="s">
        <v>13</v>
      </c>
      <c r="E25" s="331" t="s">
        <v>307</v>
      </c>
      <c r="F25" s="277">
        <v>1</v>
      </c>
      <c r="G25" s="277">
        <v>1</v>
      </c>
      <c r="H25" s="377">
        <f t="shared" si="2"/>
        <v>100</v>
      </c>
      <c r="I25" s="378"/>
      <c r="J25" s="379">
        <v>1</v>
      </c>
      <c r="K25" s="277">
        <v>1</v>
      </c>
      <c r="L25" s="377">
        <f t="shared" si="3"/>
        <v>100</v>
      </c>
      <c r="M25" s="545"/>
      <c r="N25" s="545"/>
      <c r="O25" s="542"/>
      <c r="P25" s="551"/>
      <c r="Q25" s="545"/>
      <c r="R25" s="545"/>
      <c r="S25" s="551"/>
      <c r="T25" s="380"/>
      <c r="U25" s="85"/>
    </row>
    <row r="26" spans="1:21" ht="90" x14ac:dyDescent="0.2">
      <c r="B26" s="493"/>
      <c r="C26" s="191" t="s">
        <v>308</v>
      </c>
      <c r="D26" s="187" t="s">
        <v>13</v>
      </c>
      <c r="E26" s="242" t="s">
        <v>309</v>
      </c>
      <c r="F26" s="193">
        <v>1</v>
      </c>
      <c r="G26" s="193">
        <v>1</v>
      </c>
      <c r="H26" s="377">
        <f t="shared" si="2"/>
        <v>100</v>
      </c>
      <c r="I26" s="378"/>
      <c r="J26" s="379">
        <v>1</v>
      </c>
      <c r="K26" s="193">
        <v>1</v>
      </c>
      <c r="L26" s="377">
        <f t="shared" si="3"/>
        <v>100</v>
      </c>
      <c r="M26" s="545"/>
      <c r="N26" s="545"/>
      <c r="O26" s="542"/>
      <c r="P26" s="551"/>
      <c r="Q26" s="545"/>
      <c r="R26" s="545"/>
      <c r="S26" s="551"/>
      <c r="T26" s="381"/>
      <c r="U26" s="85"/>
    </row>
    <row r="27" spans="1:21" ht="54" x14ac:dyDescent="0.2">
      <c r="B27" s="493"/>
      <c r="C27" s="191" t="s">
        <v>310</v>
      </c>
      <c r="D27" s="187" t="s">
        <v>13</v>
      </c>
      <c r="E27" s="274" t="s">
        <v>74</v>
      </c>
      <c r="F27" s="277">
        <v>21</v>
      </c>
      <c r="G27" s="277">
        <v>21</v>
      </c>
      <c r="H27" s="377">
        <f t="shared" si="2"/>
        <v>100</v>
      </c>
      <c r="I27" s="378"/>
      <c r="J27" s="379">
        <v>21</v>
      </c>
      <c r="K27" s="277">
        <v>21</v>
      </c>
      <c r="L27" s="377">
        <f t="shared" si="3"/>
        <v>100</v>
      </c>
      <c r="M27" s="545"/>
      <c r="N27" s="545"/>
      <c r="O27" s="542"/>
      <c r="P27" s="551"/>
      <c r="Q27" s="545"/>
      <c r="R27" s="545"/>
      <c r="S27" s="551"/>
      <c r="T27" s="380"/>
      <c r="U27" s="85"/>
    </row>
    <row r="28" spans="1:21" ht="18" x14ac:dyDescent="0.2">
      <c r="B28" s="493"/>
      <c r="C28" s="382" t="s">
        <v>311</v>
      </c>
      <c r="D28" s="187" t="s">
        <v>13</v>
      </c>
      <c r="E28" s="192" t="s">
        <v>70</v>
      </c>
      <c r="F28" s="193">
        <v>4</v>
      </c>
      <c r="G28" s="193">
        <v>4</v>
      </c>
      <c r="H28" s="377">
        <f t="shared" si="2"/>
        <v>100</v>
      </c>
      <c r="I28" s="378"/>
      <c r="J28" s="379">
        <v>16</v>
      </c>
      <c r="K28" s="193">
        <v>8</v>
      </c>
      <c r="L28" s="377">
        <f t="shared" si="3"/>
        <v>50</v>
      </c>
      <c r="M28" s="545"/>
      <c r="N28" s="545"/>
      <c r="O28" s="542"/>
      <c r="P28" s="551"/>
      <c r="Q28" s="545"/>
      <c r="R28" s="545"/>
      <c r="S28" s="551"/>
      <c r="T28" s="380"/>
      <c r="U28" s="85"/>
    </row>
    <row r="29" spans="1:21" ht="36" x14ac:dyDescent="0.2">
      <c r="B29" s="493"/>
      <c r="C29" s="191" t="s">
        <v>312</v>
      </c>
      <c r="D29" s="187" t="s">
        <v>55</v>
      </c>
      <c r="E29" s="242" t="s">
        <v>313</v>
      </c>
      <c r="F29" s="193">
        <v>1</v>
      </c>
      <c r="G29" s="193">
        <v>1</v>
      </c>
      <c r="H29" s="377">
        <f t="shared" si="2"/>
        <v>100</v>
      </c>
      <c r="I29" s="378"/>
      <c r="J29" s="379">
        <v>4</v>
      </c>
      <c r="K29" s="193">
        <v>2</v>
      </c>
      <c r="L29" s="377">
        <f t="shared" si="3"/>
        <v>50</v>
      </c>
      <c r="M29" s="545"/>
      <c r="N29" s="545"/>
      <c r="O29" s="542"/>
      <c r="P29" s="551"/>
      <c r="Q29" s="545"/>
      <c r="R29" s="545"/>
      <c r="S29" s="551"/>
      <c r="T29" s="380"/>
      <c r="U29" s="85"/>
    </row>
    <row r="30" spans="1:21" ht="54" x14ac:dyDescent="0.2">
      <c r="B30" s="493"/>
      <c r="C30" s="191" t="s">
        <v>314</v>
      </c>
      <c r="D30" s="243" t="s">
        <v>13</v>
      </c>
      <c r="E30" s="190" t="s">
        <v>71</v>
      </c>
      <c r="F30" s="249">
        <v>0</v>
      </c>
      <c r="G30" s="249">
        <v>0</v>
      </c>
      <c r="H30" s="252">
        <v>0</v>
      </c>
      <c r="I30" s="378"/>
      <c r="J30" s="379">
        <v>1</v>
      </c>
      <c r="K30" s="193">
        <v>1</v>
      </c>
      <c r="L30" s="377">
        <f t="shared" si="3"/>
        <v>100</v>
      </c>
      <c r="M30" s="545"/>
      <c r="N30" s="545"/>
      <c r="O30" s="542"/>
      <c r="P30" s="551"/>
      <c r="Q30" s="545"/>
      <c r="R30" s="545"/>
      <c r="S30" s="551"/>
      <c r="T30" s="380"/>
      <c r="U30" s="85"/>
    </row>
    <row r="31" spans="1:21" ht="54" x14ac:dyDescent="0.2">
      <c r="B31" s="493"/>
      <c r="C31" s="191" t="s">
        <v>315</v>
      </c>
      <c r="D31" s="243" t="s">
        <v>13</v>
      </c>
      <c r="E31" s="190" t="s">
        <v>316</v>
      </c>
      <c r="F31" s="249">
        <v>0</v>
      </c>
      <c r="G31" s="249">
        <v>0</v>
      </c>
      <c r="H31" s="252">
        <v>0</v>
      </c>
      <c r="I31" s="378"/>
      <c r="J31" s="379">
        <v>1</v>
      </c>
      <c r="K31" s="193">
        <v>1</v>
      </c>
      <c r="L31" s="377">
        <f t="shared" si="3"/>
        <v>100</v>
      </c>
      <c r="M31" s="545"/>
      <c r="N31" s="545"/>
      <c r="O31" s="542"/>
      <c r="P31" s="551"/>
      <c r="Q31" s="545"/>
      <c r="R31" s="545"/>
      <c r="S31" s="551"/>
      <c r="T31" s="380"/>
      <c r="U31" s="85"/>
    </row>
    <row r="32" spans="1:21" ht="54" x14ac:dyDescent="0.2">
      <c r="B32" s="493"/>
      <c r="C32" s="191" t="s">
        <v>317</v>
      </c>
      <c r="D32" s="243" t="s">
        <v>13</v>
      </c>
      <c r="E32" s="190" t="s">
        <v>318</v>
      </c>
      <c r="F32" s="249">
        <v>0</v>
      </c>
      <c r="G32" s="249">
        <v>0</v>
      </c>
      <c r="H32" s="252">
        <v>0</v>
      </c>
      <c r="I32" s="378"/>
      <c r="J32" s="379">
        <v>1</v>
      </c>
      <c r="K32" s="193">
        <v>1</v>
      </c>
      <c r="L32" s="377">
        <f t="shared" si="3"/>
        <v>100</v>
      </c>
      <c r="M32" s="545"/>
      <c r="N32" s="545"/>
      <c r="O32" s="542"/>
      <c r="P32" s="551"/>
      <c r="Q32" s="545"/>
      <c r="R32" s="545"/>
      <c r="S32" s="551"/>
      <c r="T32" s="380"/>
      <c r="U32" s="85"/>
    </row>
    <row r="33" spans="2:21" ht="36" x14ac:dyDescent="0.2">
      <c r="B33" s="493"/>
      <c r="C33" s="191" t="s">
        <v>72</v>
      </c>
      <c r="D33" s="243" t="s">
        <v>13</v>
      </c>
      <c r="E33" s="190" t="s">
        <v>73</v>
      </c>
      <c r="F33" s="249">
        <v>0</v>
      </c>
      <c r="G33" s="249">
        <v>0</v>
      </c>
      <c r="H33" s="252">
        <v>0</v>
      </c>
      <c r="I33" s="378"/>
      <c r="J33" s="379">
        <v>1</v>
      </c>
      <c r="K33" s="193">
        <v>1</v>
      </c>
      <c r="L33" s="377">
        <f t="shared" si="3"/>
        <v>100</v>
      </c>
      <c r="M33" s="545"/>
      <c r="N33" s="545"/>
      <c r="O33" s="542"/>
      <c r="P33" s="551"/>
      <c r="Q33" s="545"/>
      <c r="R33" s="545"/>
      <c r="S33" s="551"/>
      <c r="T33" s="380"/>
      <c r="U33" s="85"/>
    </row>
    <row r="34" spans="2:21" ht="18" x14ac:dyDescent="0.2">
      <c r="B34" s="493"/>
      <c r="C34" s="191" t="s">
        <v>319</v>
      </c>
      <c r="D34" s="243" t="s">
        <v>13</v>
      </c>
      <c r="E34" s="190" t="s">
        <v>320</v>
      </c>
      <c r="F34" s="193">
        <v>1</v>
      </c>
      <c r="G34" s="193">
        <v>1</v>
      </c>
      <c r="H34" s="377">
        <f t="shared" si="2"/>
        <v>100</v>
      </c>
      <c r="I34" s="378"/>
      <c r="J34" s="379">
        <v>1</v>
      </c>
      <c r="K34" s="193">
        <v>1</v>
      </c>
      <c r="L34" s="377">
        <f t="shared" si="3"/>
        <v>100</v>
      </c>
      <c r="M34" s="545"/>
      <c r="N34" s="545"/>
      <c r="O34" s="542"/>
      <c r="P34" s="551"/>
      <c r="Q34" s="545"/>
      <c r="R34" s="545"/>
      <c r="S34" s="551"/>
      <c r="T34" s="380"/>
      <c r="U34" s="85"/>
    </row>
    <row r="35" spans="2:21" ht="36" x14ac:dyDescent="0.2">
      <c r="B35" s="493"/>
      <c r="C35" s="191" t="s">
        <v>321</v>
      </c>
      <c r="D35" s="187" t="s">
        <v>13</v>
      </c>
      <c r="E35" s="190" t="s">
        <v>322</v>
      </c>
      <c r="F35" s="193">
        <v>1</v>
      </c>
      <c r="G35" s="193">
        <v>1</v>
      </c>
      <c r="H35" s="377">
        <f t="shared" si="2"/>
        <v>100</v>
      </c>
      <c r="I35" s="378"/>
      <c r="J35" s="379">
        <v>1</v>
      </c>
      <c r="K35" s="193">
        <v>1</v>
      </c>
      <c r="L35" s="377">
        <f t="shared" si="3"/>
        <v>100</v>
      </c>
      <c r="M35" s="545"/>
      <c r="N35" s="545"/>
      <c r="O35" s="542"/>
      <c r="P35" s="551"/>
      <c r="Q35" s="545"/>
      <c r="R35" s="545"/>
      <c r="S35" s="551"/>
      <c r="T35" s="380"/>
      <c r="U35" s="85"/>
    </row>
    <row r="36" spans="2:21" ht="36" x14ac:dyDescent="0.2">
      <c r="B36" s="493"/>
      <c r="C36" s="191" t="s">
        <v>384</v>
      </c>
      <c r="D36" s="187" t="s">
        <v>323</v>
      </c>
      <c r="E36" s="349" t="s">
        <v>69</v>
      </c>
      <c r="F36" s="193">
        <v>0</v>
      </c>
      <c r="G36" s="193">
        <v>0</v>
      </c>
      <c r="H36" s="377">
        <v>0</v>
      </c>
      <c r="I36" s="378"/>
      <c r="J36" s="379">
        <v>1</v>
      </c>
      <c r="K36" s="193">
        <v>0</v>
      </c>
      <c r="L36" s="377">
        <f t="shared" si="3"/>
        <v>0</v>
      </c>
      <c r="M36" s="545"/>
      <c r="N36" s="545"/>
      <c r="O36" s="542"/>
      <c r="P36" s="551"/>
      <c r="Q36" s="545"/>
      <c r="R36" s="545"/>
      <c r="S36" s="551"/>
      <c r="T36" s="380"/>
      <c r="U36" s="85"/>
    </row>
    <row r="37" spans="2:21" ht="36" x14ac:dyDescent="0.2">
      <c r="B37" s="493"/>
      <c r="C37" s="191" t="s">
        <v>324</v>
      </c>
      <c r="D37" s="187" t="s">
        <v>323</v>
      </c>
      <c r="E37" s="349" t="s">
        <v>82</v>
      </c>
      <c r="F37" s="193">
        <v>0</v>
      </c>
      <c r="G37" s="193">
        <v>0</v>
      </c>
      <c r="H37" s="193">
        <v>0</v>
      </c>
      <c r="I37" s="378"/>
      <c r="J37" s="379">
        <v>2</v>
      </c>
      <c r="K37" s="193">
        <v>0</v>
      </c>
      <c r="L37" s="377">
        <f t="shared" si="3"/>
        <v>0</v>
      </c>
      <c r="M37" s="545"/>
      <c r="N37" s="545"/>
      <c r="O37" s="542"/>
      <c r="P37" s="551"/>
      <c r="Q37" s="545"/>
      <c r="R37" s="545"/>
      <c r="S37" s="551"/>
      <c r="T37" s="380"/>
      <c r="U37" s="85"/>
    </row>
    <row r="38" spans="2:21" ht="72" x14ac:dyDescent="0.2">
      <c r="B38" s="493"/>
      <c r="C38" s="191" t="s">
        <v>325</v>
      </c>
      <c r="D38" s="187" t="s">
        <v>13</v>
      </c>
      <c r="E38" s="349" t="s">
        <v>326</v>
      </c>
      <c r="F38" s="193">
        <v>100</v>
      </c>
      <c r="G38" s="193">
        <v>100</v>
      </c>
      <c r="H38" s="377">
        <f t="shared" si="2"/>
        <v>100</v>
      </c>
      <c r="I38" s="378"/>
      <c r="J38" s="379">
        <v>400</v>
      </c>
      <c r="K38" s="193">
        <v>200</v>
      </c>
      <c r="L38" s="377">
        <f t="shared" si="3"/>
        <v>50</v>
      </c>
      <c r="M38" s="545"/>
      <c r="N38" s="545"/>
      <c r="O38" s="542"/>
      <c r="P38" s="551"/>
      <c r="Q38" s="545"/>
      <c r="R38" s="545"/>
      <c r="S38" s="551"/>
      <c r="T38" s="380"/>
      <c r="U38" s="85"/>
    </row>
    <row r="39" spans="2:21" ht="54" x14ac:dyDescent="0.2">
      <c r="B39" s="493"/>
      <c r="C39" s="191" t="s">
        <v>327</v>
      </c>
      <c r="D39" s="187" t="s">
        <v>13</v>
      </c>
      <c r="E39" s="274" t="s">
        <v>328</v>
      </c>
      <c r="F39" s="249">
        <v>0</v>
      </c>
      <c r="G39" s="249"/>
      <c r="H39" s="252">
        <v>0</v>
      </c>
      <c r="I39" s="378"/>
      <c r="J39" s="379">
        <v>1</v>
      </c>
      <c r="K39" s="193">
        <v>0</v>
      </c>
      <c r="L39" s="377">
        <f t="shared" si="3"/>
        <v>0</v>
      </c>
      <c r="M39" s="545"/>
      <c r="N39" s="545"/>
      <c r="O39" s="542"/>
      <c r="P39" s="551"/>
      <c r="Q39" s="545"/>
      <c r="R39" s="545"/>
      <c r="S39" s="551"/>
      <c r="T39" s="380"/>
      <c r="U39" s="85"/>
    </row>
    <row r="40" spans="2:21" ht="36" x14ac:dyDescent="0.2">
      <c r="B40" s="493"/>
      <c r="C40" s="191" t="s">
        <v>329</v>
      </c>
      <c r="D40" s="187" t="s">
        <v>13</v>
      </c>
      <c r="E40" s="274" t="s">
        <v>330</v>
      </c>
      <c r="F40" s="249">
        <v>0</v>
      </c>
      <c r="G40" s="249"/>
      <c r="H40" s="252">
        <v>0</v>
      </c>
      <c r="I40" s="378"/>
      <c r="J40" s="379">
        <v>1</v>
      </c>
      <c r="K40" s="193">
        <v>0</v>
      </c>
      <c r="L40" s="377">
        <f t="shared" si="3"/>
        <v>0</v>
      </c>
      <c r="M40" s="545"/>
      <c r="N40" s="545"/>
      <c r="O40" s="542"/>
      <c r="P40" s="551"/>
      <c r="Q40" s="545"/>
      <c r="R40" s="545"/>
      <c r="S40" s="551"/>
      <c r="T40" s="380"/>
      <c r="U40" s="85"/>
    </row>
    <row r="41" spans="2:21" ht="36" x14ac:dyDescent="0.2">
      <c r="B41" s="493"/>
      <c r="C41" s="191" t="s">
        <v>75</v>
      </c>
      <c r="D41" s="187" t="s">
        <v>13</v>
      </c>
      <c r="E41" s="190" t="s">
        <v>322</v>
      </c>
      <c r="F41" s="193">
        <v>1</v>
      </c>
      <c r="G41" s="193">
        <v>1</v>
      </c>
      <c r="H41" s="377">
        <f t="shared" si="2"/>
        <v>100</v>
      </c>
      <c r="I41" s="378"/>
      <c r="J41" s="379">
        <v>4</v>
      </c>
      <c r="K41" s="193">
        <v>2</v>
      </c>
      <c r="L41" s="377">
        <f t="shared" si="3"/>
        <v>50</v>
      </c>
      <c r="M41" s="545"/>
      <c r="N41" s="545"/>
      <c r="O41" s="542"/>
      <c r="P41" s="551"/>
      <c r="Q41" s="545"/>
      <c r="R41" s="545"/>
      <c r="S41" s="551"/>
      <c r="T41" s="380"/>
      <c r="U41" s="85"/>
    </row>
    <row r="42" spans="2:21" ht="36" x14ac:dyDescent="0.2">
      <c r="B42" s="493"/>
      <c r="C42" s="191" t="s">
        <v>331</v>
      </c>
      <c r="D42" s="187" t="s">
        <v>13</v>
      </c>
      <c r="E42" s="188" t="s">
        <v>332</v>
      </c>
      <c r="F42" s="193">
        <v>1</v>
      </c>
      <c r="G42" s="193">
        <v>1</v>
      </c>
      <c r="H42" s="377">
        <f t="shared" si="2"/>
        <v>100</v>
      </c>
      <c r="I42" s="378"/>
      <c r="J42" s="379">
        <v>4</v>
      </c>
      <c r="K42" s="193">
        <v>2</v>
      </c>
      <c r="L42" s="377">
        <f t="shared" si="3"/>
        <v>50</v>
      </c>
      <c r="M42" s="545"/>
      <c r="N42" s="545"/>
      <c r="O42" s="542"/>
      <c r="P42" s="551"/>
      <c r="Q42" s="545"/>
      <c r="R42" s="545"/>
      <c r="S42" s="551"/>
      <c r="T42" s="380"/>
      <c r="U42" s="85"/>
    </row>
    <row r="43" spans="2:21" ht="36" x14ac:dyDescent="0.2">
      <c r="B43" s="493"/>
      <c r="C43" s="191" t="s">
        <v>333</v>
      </c>
      <c r="D43" s="187" t="s">
        <v>13</v>
      </c>
      <c r="E43" s="188" t="s">
        <v>334</v>
      </c>
      <c r="F43" s="193">
        <v>1</v>
      </c>
      <c r="G43" s="193">
        <v>1</v>
      </c>
      <c r="H43" s="377">
        <f t="shared" si="2"/>
        <v>100</v>
      </c>
      <c r="I43" s="378"/>
      <c r="J43" s="379">
        <v>4</v>
      </c>
      <c r="K43" s="193">
        <v>2</v>
      </c>
      <c r="L43" s="377">
        <f t="shared" si="3"/>
        <v>50</v>
      </c>
      <c r="M43" s="545"/>
      <c r="N43" s="545"/>
      <c r="O43" s="542"/>
      <c r="P43" s="551"/>
      <c r="Q43" s="545"/>
      <c r="R43" s="545"/>
      <c r="S43" s="551"/>
      <c r="T43" s="380"/>
      <c r="U43" s="85"/>
    </row>
    <row r="44" spans="2:21" ht="36" x14ac:dyDescent="0.2">
      <c r="B44" s="493"/>
      <c r="C44" s="191" t="s">
        <v>335</v>
      </c>
      <c r="D44" s="187" t="s">
        <v>13</v>
      </c>
      <c r="E44" s="188" t="s">
        <v>336</v>
      </c>
      <c r="F44" s="193">
        <v>1</v>
      </c>
      <c r="G44" s="193">
        <v>1</v>
      </c>
      <c r="H44" s="377">
        <f t="shared" si="2"/>
        <v>100</v>
      </c>
      <c r="I44" s="378"/>
      <c r="J44" s="379">
        <v>4</v>
      </c>
      <c r="K44" s="193">
        <v>2</v>
      </c>
      <c r="L44" s="377">
        <f t="shared" si="3"/>
        <v>50</v>
      </c>
      <c r="M44" s="545"/>
      <c r="N44" s="545"/>
      <c r="O44" s="542"/>
      <c r="P44" s="551"/>
      <c r="Q44" s="545"/>
      <c r="R44" s="545"/>
      <c r="S44" s="551"/>
      <c r="T44" s="380"/>
      <c r="U44" s="85"/>
    </row>
    <row r="45" spans="2:21" ht="18" x14ac:dyDescent="0.2">
      <c r="B45" s="493"/>
      <c r="C45" s="191" t="s">
        <v>337</v>
      </c>
      <c r="D45" s="187" t="s">
        <v>13</v>
      </c>
      <c r="E45" s="188" t="s">
        <v>336</v>
      </c>
      <c r="F45" s="249">
        <v>1</v>
      </c>
      <c r="G45" s="249">
        <v>1</v>
      </c>
      <c r="H45" s="377">
        <f t="shared" si="2"/>
        <v>100</v>
      </c>
      <c r="I45" s="378"/>
      <c r="J45" s="379">
        <v>4</v>
      </c>
      <c r="K45" s="193">
        <v>2</v>
      </c>
      <c r="L45" s="377">
        <f t="shared" si="3"/>
        <v>50</v>
      </c>
      <c r="M45" s="545"/>
      <c r="N45" s="545"/>
      <c r="O45" s="542"/>
      <c r="P45" s="551"/>
      <c r="Q45" s="545"/>
      <c r="R45" s="545"/>
      <c r="S45" s="551"/>
      <c r="T45" s="380"/>
      <c r="U45" s="85"/>
    </row>
    <row r="46" spans="2:21" ht="18" customHeight="1" x14ac:dyDescent="0.2">
      <c r="B46" s="493"/>
      <c r="C46" s="191" t="s">
        <v>338</v>
      </c>
      <c r="D46" s="187" t="s">
        <v>13</v>
      </c>
      <c r="E46" s="188" t="s">
        <v>336</v>
      </c>
      <c r="F46" s="249">
        <v>1</v>
      </c>
      <c r="G46" s="249">
        <v>1</v>
      </c>
      <c r="H46" s="377">
        <f t="shared" si="2"/>
        <v>100</v>
      </c>
      <c r="I46" s="378"/>
      <c r="J46" s="379">
        <v>4</v>
      </c>
      <c r="K46" s="193">
        <v>2</v>
      </c>
      <c r="L46" s="377">
        <f t="shared" si="3"/>
        <v>50</v>
      </c>
      <c r="M46" s="545"/>
      <c r="N46" s="545"/>
      <c r="O46" s="542"/>
      <c r="P46" s="551"/>
      <c r="Q46" s="545"/>
      <c r="R46" s="545"/>
      <c r="S46" s="551"/>
      <c r="T46" s="380"/>
      <c r="U46" s="85"/>
    </row>
    <row r="47" spans="2:21" ht="36" x14ac:dyDescent="0.2">
      <c r="B47" s="493"/>
      <c r="C47" s="191" t="s">
        <v>339</v>
      </c>
      <c r="D47" s="187" t="s">
        <v>13</v>
      </c>
      <c r="E47" s="188" t="s">
        <v>336</v>
      </c>
      <c r="F47" s="249">
        <v>1</v>
      </c>
      <c r="G47" s="249">
        <v>1</v>
      </c>
      <c r="H47" s="377">
        <f t="shared" si="2"/>
        <v>100</v>
      </c>
      <c r="I47" s="378"/>
      <c r="J47" s="379">
        <v>4</v>
      </c>
      <c r="K47" s="193">
        <v>2</v>
      </c>
      <c r="L47" s="377">
        <f t="shared" si="3"/>
        <v>50</v>
      </c>
      <c r="M47" s="545"/>
      <c r="N47" s="545"/>
      <c r="O47" s="542"/>
      <c r="P47" s="551"/>
      <c r="Q47" s="545"/>
      <c r="R47" s="545"/>
      <c r="S47" s="551"/>
      <c r="T47" s="380"/>
      <c r="U47" s="85"/>
    </row>
    <row r="48" spans="2:21" ht="36" x14ac:dyDescent="0.2">
      <c r="B48" s="493"/>
      <c r="C48" s="383" t="s">
        <v>340</v>
      </c>
      <c r="D48" s="208" t="s">
        <v>13</v>
      </c>
      <c r="E48" s="209" t="s">
        <v>341</v>
      </c>
      <c r="F48" s="245">
        <v>1</v>
      </c>
      <c r="G48" s="245">
        <v>1</v>
      </c>
      <c r="H48" s="384">
        <f t="shared" si="2"/>
        <v>100</v>
      </c>
      <c r="I48" s="385"/>
      <c r="J48" s="386">
        <v>4</v>
      </c>
      <c r="K48" s="193">
        <v>2</v>
      </c>
      <c r="L48" s="384">
        <f t="shared" si="3"/>
        <v>50</v>
      </c>
      <c r="M48" s="545"/>
      <c r="N48" s="545"/>
      <c r="O48" s="542"/>
      <c r="P48" s="551"/>
      <c r="Q48" s="545"/>
      <c r="R48" s="545"/>
      <c r="S48" s="551"/>
      <c r="T48" s="380"/>
      <c r="U48" s="85"/>
    </row>
    <row r="49" spans="2:21" ht="18" x14ac:dyDescent="0.2">
      <c r="B49" s="493"/>
      <c r="C49" s="476" t="s">
        <v>342</v>
      </c>
      <c r="D49" s="187" t="s">
        <v>13</v>
      </c>
      <c r="E49" s="274" t="s">
        <v>343</v>
      </c>
      <c r="F49" s="249">
        <v>0</v>
      </c>
      <c r="G49" s="249">
        <v>0</v>
      </c>
      <c r="H49" s="252">
        <v>0</v>
      </c>
      <c r="I49" s="378"/>
      <c r="J49" s="379">
        <v>1</v>
      </c>
      <c r="K49" s="387">
        <v>0</v>
      </c>
      <c r="L49" s="377">
        <v>100</v>
      </c>
      <c r="M49" s="545"/>
      <c r="N49" s="545"/>
      <c r="O49" s="542"/>
      <c r="P49" s="551"/>
      <c r="Q49" s="545"/>
      <c r="R49" s="545"/>
      <c r="S49" s="551"/>
      <c r="T49" s="380"/>
      <c r="U49" s="85"/>
    </row>
    <row r="50" spans="2:21" ht="18.75" thickBot="1" x14ac:dyDescent="0.25">
      <c r="B50" s="472"/>
      <c r="C50" s="561"/>
      <c r="D50" s="224" t="s">
        <v>13</v>
      </c>
      <c r="E50" s="388" t="s">
        <v>190</v>
      </c>
      <c r="F50" s="389">
        <v>0</v>
      </c>
      <c r="G50" s="389">
        <v>0</v>
      </c>
      <c r="H50" s="260">
        <v>0</v>
      </c>
      <c r="I50" s="390"/>
      <c r="J50" s="391">
        <v>1</v>
      </c>
      <c r="K50" s="392">
        <v>0</v>
      </c>
      <c r="L50" s="393">
        <f t="shared" si="3"/>
        <v>0</v>
      </c>
      <c r="M50" s="546"/>
      <c r="N50" s="546"/>
      <c r="O50" s="543"/>
      <c r="P50" s="552"/>
      <c r="Q50" s="546"/>
      <c r="R50" s="546"/>
      <c r="S50" s="552"/>
      <c r="T50" s="394"/>
      <c r="U50" s="85"/>
    </row>
    <row r="51" spans="2:21" ht="18.75" thickBot="1" x14ac:dyDescent="0.25">
      <c r="B51" s="365"/>
      <c r="C51" s="366" t="s">
        <v>68</v>
      </c>
      <c r="D51" s="366"/>
      <c r="E51" s="367"/>
      <c r="F51" s="395">
        <v>1900</v>
      </c>
      <c r="G51" s="33">
        <f>(H51/F51)*100</f>
        <v>94.73684210526315</v>
      </c>
      <c r="H51" s="217">
        <f>SUM(H22:H50)</f>
        <v>1800</v>
      </c>
      <c r="I51" s="61"/>
      <c r="J51" s="59">
        <v>2900</v>
      </c>
      <c r="K51" s="33">
        <f>(L51/J51)*100</f>
        <v>60.919540229885051</v>
      </c>
      <c r="L51" s="62">
        <f>SUM(L22:L50)</f>
        <v>1766.6666666666665</v>
      </c>
      <c r="M51" s="396"/>
      <c r="N51" s="26"/>
      <c r="O51" s="397"/>
      <c r="P51" s="398"/>
      <c r="Q51" s="26"/>
      <c r="R51" s="397"/>
      <c r="S51" s="398"/>
      <c r="T51" s="62"/>
      <c r="U51" s="85"/>
    </row>
    <row r="52" spans="2:21" x14ac:dyDescent="0.2">
      <c r="B52" s="85"/>
      <c r="C52" s="85"/>
      <c r="D52" s="85"/>
      <c r="E52" s="85"/>
      <c r="F52" s="85"/>
      <c r="G52" s="85"/>
      <c r="H52" s="85"/>
      <c r="I52" s="85"/>
      <c r="J52" s="85"/>
      <c r="K52" s="85"/>
      <c r="L52" s="85"/>
      <c r="M52" s="85"/>
      <c r="N52" s="85"/>
      <c r="O52" s="85"/>
      <c r="P52" s="85"/>
      <c r="Q52" s="85"/>
      <c r="R52" s="85"/>
      <c r="S52" s="85"/>
      <c r="T52" s="85"/>
      <c r="U52" s="85"/>
    </row>
  </sheetData>
  <mergeCells count="43">
    <mergeCell ref="L17:L19"/>
    <mergeCell ref="I17:I19"/>
    <mergeCell ref="C49:C50"/>
    <mergeCell ref="C4:M4"/>
    <mergeCell ref="D17:D19"/>
    <mergeCell ref="E17:E19"/>
    <mergeCell ref="F17:F19"/>
    <mergeCell ref="G17:G19"/>
    <mergeCell ref="H17:H19"/>
    <mergeCell ref="J17:J19"/>
    <mergeCell ref="K17:K19"/>
    <mergeCell ref="M22:M50"/>
    <mergeCell ref="N22:N50"/>
    <mergeCell ref="S7:S15"/>
    <mergeCell ref="P22:P50"/>
    <mergeCell ref="Q22:Q50"/>
    <mergeCell ref="R22:R50"/>
    <mergeCell ref="S22:S50"/>
    <mergeCell ref="S17:S19"/>
    <mergeCell ref="R17:R19"/>
    <mergeCell ref="Q7:Q15"/>
    <mergeCell ref="O17:O19"/>
    <mergeCell ref="N7:N15"/>
    <mergeCell ref="Q17:Q19"/>
    <mergeCell ref="O7:O15"/>
    <mergeCell ref="P7:P15"/>
    <mergeCell ref="P17:P19"/>
    <mergeCell ref="B2:U2"/>
    <mergeCell ref="B3:U3"/>
    <mergeCell ref="T23:T24"/>
    <mergeCell ref="B6:T6"/>
    <mergeCell ref="M7:M15"/>
    <mergeCell ref="R7:R15"/>
    <mergeCell ref="B4:B5"/>
    <mergeCell ref="B7:B15"/>
    <mergeCell ref="O22:O50"/>
    <mergeCell ref="T4:T5"/>
    <mergeCell ref="N4:S4"/>
    <mergeCell ref="B21:T21"/>
    <mergeCell ref="N17:N19"/>
    <mergeCell ref="B16:T16"/>
    <mergeCell ref="B17:B19"/>
    <mergeCell ref="B22:B50"/>
  </mergeCells>
  <phoneticPr fontId="0" type="noConversion"/>
  <printOptions horizontalCentered="1" verticalCentered="1"/>
  <pageMargins left="0.19685039370078741" right="0.19685039370078741" top="0.19685039370078741" bottom="0.19685039370078741" header="0.19685039370078741" footer="0"/>
  <pageSetup scale="42" orientation="landscape" horizontalDpi="300" verticalDpi="300" r:id="rId1"/>
  <headerFooter alignWithMargins="0"/>
  <rowBreaks count="2" manualBreakCount="2">
    <brk id="15" min="1" max="19" man="1"/>
    <brk id="20"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3"/>
  <sheetViews>
    <sheetView view="pageBreakPreview" topLeftCell="B1" zoomScale="60" zoomScaleNormal="80" workbookViewId="0">
      <selection activeCell="I54" sqref="I54"/>
    </sheetView>
  </sheetViews>
  <sheetFormatPr baseColWidth="10" defaultRowHeight="12.75" x14ac:dyDescent="0.2"/>
  <cols>
    <col min="1" max="1" width="2.85546875" customWidth="1"/>
    <col min="2" max="2" width="22.7109375" customWidth="1"/>
    <col min="3" max="3" width="69.42578125" customWidth="1"/>
    <col min="4" max="4" width="18.28515625" customWidth="1"/>
    <col min="5" max="5" width="34.42578125" customWidth="1"/>
    <col min="6" max="8" width="8.28515625" customWidth="1"/>
    <col min="9" max="9" width="7.42578125" customWidth="1"/>
    <col min="10" max="10" width="8.85546875" customWidth="1"/>
    <col min="11" max="11" width="7" customWidth="1"/>
    <col min="12" max="12" width="9" customWidth="1"/>
    <col min="13" max="13" width="4.42578125" customWidth="1"/>
    <col min="14" max="14" width="6.85546875" customWidth="1"/>
    <col min="15" max="15" width="8" customWidth="1"/>
    <col min="16" max="16" width="4.42578125" customWidth="1"/>
    <col min="17" max="17" width="3.5703125" customWidth="1"/>
    <col min="18" max="18" width="7.85546875" customWidth="1"/>
    <col min="19" max="19" width="10.5703125" customWidth="1"/>
    <col min="20" max="20" width="14.5703125" customWidth="1"/>
    <col min="21" max="21" width="8.85546875" customWidth="1"/>
    <col min="22" max="22" width="116.85546875" customWidth="1"/>
  </cols>
  <sheetData>
    <row r="1" spans="2:21" ht="13.5" customHeight="1" thickBot="1" x14ac:dyDescent="0.25">
      <c r="B1" s="7"/>
      <c r="C1" s="7"/>
      <c r="D1" s="7"/>
      <c r="E1" s="7"/>
      <c r="F1" s="7"/>
      <c r="G1" s="7"/>
      <c r="H1" s="7"/>
      <c r="I1" s="7"/>
      <c r="J1" s="7"/>
      <c r="K1" s="7"/>
      <c r="L1" s="7"/>
      <c r="M1" s="7"/>
      <c r="N1" s="7"/>
      <c r="O1" s="7"/>
      <c r="P1" s="7"/>
      <c r="Q1" s="7"/>
      <c r="R1" s="7"/>
      <c r="S1" s="7"/>
    </row>
    <row r="2" spans="2:21" ht="38.25" customHeight="1" thickBot="1" x14ac:dyDescent="0.25">
      <c r="B2" s="461" t="s">
        <v>151</v>
      </c>
      <c r="C2" s="462"/>
      <c r="D2" s="462"/>
      <c r="E2" s="462"/>
      <c r="F2" s="462"/>
      <c r="G2" s="462"/>
      <c r="H2" s="462"/>
      <c r="I2" s="462"/>
      <c r="J2" s="462"/>
      <c r="K2" s="462"/>
      <c r="L2" s="462"/>
      <c r="M2" s="462"/>
      <c r="N2" s="462"/>
      <c r="O2" s="462"/>
      <c r="P2" s="462"/>
      <c r="Q2" s="462"/>
      <c r="R2" s="462"/>
      <c r="S2" s="463"/>
    </row>
    <row r="3" spans="2:21" ht="21.75" customHeight="1" thickBot="1" x14ac:dyDescent="0.25">
      <c r="B3" s="461" t="s">
        <v>399</v>
      </c>
      <c r="C3" s="462"/>
      <c r="D3" s="462"/>
      <c r="E3" s="462"/>
      <c r="F3" s="462"/>
      <c r="G3" s="462"/>
      <c r="H3" s="462"/>
      <c r="I3" s="462"/>
      <c r="J3" s="462"/>
      <c r="K3" s="462"/>
      <c r="L3" s="462"/>
      <c r="M3" s="462"/>
      <c r="N3" s="462"/>
      <c r="O3" s="462"/>
      <c r="P3" s="462"/>
      <c r="Q3" s="462"/>
      <c r="R3" s="462"/>
      <c r="S3" s="463"/>
    </row>
    <row r="4" spans="2:21" ht="22.5" customHeight="1" thickBot="1" x14ac:dyDescent="0.25">
      <c r="B4" s="471" t="s">
        <v>153</v>
      </c>
      <c r="C4" s="461" t="s">
        <v>41</v>
      </c>
      <c r="D4" s="462"/>
      <c r="E4" s="462"/>
      <c r="F4" s="462"/>
      <c r="G4" s="462"/>
      <c r="H4" s="462"/>
      <c r="I4" s="462"/>
      <c r="J4" s="462"/>
      <c r="K4" s="468"/>
      <c r="L4" s="468"/>
      <c r="M4" s="461" t="s">
        <v>31</v>
      </c>
      <c r="N4" s="462"/>
      <c r="O4" s="462"/>
      <c r="P4" s="462"/>
      <c r="Q4" s="462"/>
      <c r="R4" s="462"/>
      <c r="S4" s="469" t="s">
        <v>15</v>
      </c>
    </row>
    <row r="5" spans="2:21" ht="375" customHeight="1" thickBot="1" x14ac:dyDescent="0.25">
      <c r="B5" s="472"/>
      <c r="C5" s="174" t="s">
        <v>28</v>
      </c>
      <c r="D5" s="175" t="s">
        <v>29</v>
      </c>
      <c r="E5" s="174" t="s">
        <v>0</v>
      </c>
      <c r="F5" s="176" t="s">
        <v>17</v>
      </c>
      <c r="G5" s="176" t="s">
        <v>18</v>
      </c>
      <c r="H5" s="177" t="s">
        <v>19</v>
      </c>
      <c r="I5" s="176" t="s">
        <v>36</v>
      </c>
      <c r="J5" s="176" t="s">
        <v>205</v>
      </c>
      <c r="K5" s="176" t="s">
        <v>20</v>
      </c>
      <c r="L5" s="178" t="s">
        <v>21</v>
      </c>
      <c r="M5" s="176" t="s">
        <v>16</v>
      </c>
      <c r="N5" s="177" t="s">
        <v>22</v>
      </c>
      <c r="O5" s="176" t="s">
        <v>23</v>
      </c>
      <c r="P5" s="176" t="s">
        <v>32</v>
      </c>
      <c r="Q5" s="177" t="s">
        <v>24</v>
      </c>
      <c r="R5" s="178" t="s">
        <v>25</v>
      </c>
      <c r="S5" s="470"/>
    </row>
    <row r="6" spans="2:21" ht="26.25" customHeight="1" thickBot="1" x14ac:dyDescent="0.25">
      <c r="B6" s="464" t="s">
        <v>76</v>
      </c>
      <c r="C6" s="466"/>
      <c r="D6" s="466"/>
      <c r="E6" s="466"/>
      <c r="F6" s="466"/>
      <c r="G6" s="466"/>
      <c r="H6" s="466"/>
      <c r="I6" s="466"/>
      <c r="J6" s="466"/>
      <c r="K6" s="466"/>
      <c r="L6" s="466"/>
      <c r="M6" s="466"/>
      <c r="N6" s="466"/>
      <c r="O6" s="466"/>
      <c r="P6" s="466"/>
      <c r="Q6" s="466"/>
      <c r="R6" s="466"/>
      <c r="S6" s="498"/>
    </row>
    <row r="7" spans="2:21" ht="72" customHeight="1" thickBot="1" x14ac:dyDescent="0.25">
      <c r="B7" s="471" t="s">
        <v>80</v>
      </c>
      <c r="C7" s="179" t="s">
        <v>77</v>
      </c>
      <c r="D7" s="399" t="s">
        <v>13</v>
      </c>
      <c r="E7" s="399" t="s">
        <v>78</v>
      </c>
      <c r="F7" s="399">
        <v>6</v>
      </c>
      <c r="G7" s="399">
        <v>6</v>
      </c>
      <c r="H7" s="307">
        <f t="shared" ref="H7" si="0">(G7/F7)*100</f>
        <v>100</v>
      </c>
      <c r="I7" s="400"/>
      <c r="J7" s="226">
        <v>21</v>
      </c>
      <c r="K7" s="181">
        <v>11</v>
      </c>
      <c r="L7" s="307">
        <f>(K7/J7)*100</f>
        <v>52.380952380952387</v>
      </c>
      <c r="M7" s="544">
        <v>600000000</v>
      </c>
      <c r="N7" s="553">
        <v>598093516.67999995</v>
      </c>
      <c r="O7" s="575">
        <f>(N7/M7)*100</f>
        <v>99.682252779999985</v>
      </c>
      <c r="P7" s="544">
        <v>2200000000</v>
      </c>
      <c r="Q7" s="553">
        <f>(515264571.9+N7)</f>
        <v>1113358088.5799999</v>
      </c>
      <c r="R7" s="575">
        <f>(Q7/P7)*100</f>
        <v>50.607185844545455</v>
      </c>
      <c r="S7" s="401"/>
    </row>
    <row r="8" spans="2:21" ht="72" customHeight="1" thickBot="1" x14ac:dyDescent="0.25">
      <c r="B8" s="493"/>
      <c r="C8" s="186" t="s">
        <v>344</v>
      </c>
      <c r="D8" s="190" t="s">
        <v>13</v>
      </c>
      <c r="E8" s="190" t="s">
        <v>345</v>
      </c>
      <c r="F8" s="190">
        <v>12</v>
      </c>
      <c r="G8" s="190">
        <v>12</v>
      </c>
      <c r="H8" s="307">
        <f t="shared" ref="H8:H19" si="1">(G8/F8)*100</f>
        <v>100</v>
      </c>
      <c r="I8" s="402"/>
      <c r="J8" s="226">
        <v>52</v>
      </c>
      <c r="K8" s="188">
        <v>28</v>
      </c>
      <c r="L8" s="307">
        <f t="shared" ref="L8:L19" si="2">(K8/J8)*100</f>
        <v>53.846153846153847</v>
      </c>
      <c r="M8" s="577"/>
      <c r="N8" s="581"/>
      <c r="O8" s="576"/>
      <c r="P8" s="577"/>
      <c r="Q8" s="581"/>
      <c r="R8" s="576"/>
      <c r="S8" s="403"/>
    </row>
    <row r="9" spans="2:21" ht="72" customHeight="1" thickBot="1" x14ac:dyDescent="0.25">
      <c r="B9" s="493"/>
      <c r="C9" s="186" t="s">
        <v>346</v>
      </c>
      <c r="D9" s="190" t="s">
        <v>13</v>
      </c>
      <c r="E9" s="190" t="s">
        <v>347</v>
      </c>
      <c r="F9" s="190">
        <v>1</v>
      </c>
      <c r="G9" s="190">
        <v>1</v>
      </c>
      <c r="H9" s="307">
        <f t="shared" si="1"/>
        <v>100</v>
      </c>
      <c r="I9" s="402"/>
      <c r="J9" s="226">
        <v>1</v>
      </c>
      <c r="K9" s="188">
        <v>1</v>
      </c>
      <c r="L9" s="307">
        <f t="shared" si="2"/>
        <v>100</v>
      </c>
      <c r="M9" s="577"/>
      <c r="N9" s="581"/>
      <c r="O9" s="576"/>
      <c r="P9" s="577"/>
      <c r="Q9" s="581"/>
      <c r="R9" s="576"/>
      <c r="S9" s="403"/>
    </row>
    <row r="10" spans="2:21" ht="72" customHeight="1" thickBot="1" x14ac:dyDescent="0.25">
      <c r="B10" s="493"/>
      <c r="C10" s="192" t="s">
        <v>348</v>
      </c>
      <c r="D10" s="190" t="s">
        <v>13</v>
      </c>
      <c r="E10" s="349" t="s">
        <v>349</v>
      </c>
      <c r="F10" s="190">
        <v>1</v>
      </c>
      <c r="G10" s="190">
        <v>1</v>
      </c>
      <c r="H10" s="307">
        <f t="shared" si="1"/>
        <v>100</v>
      </c>
      <c r="I10" s="402"/>
      <c r="J10" s="226">
        <v>1</v>
      </c>
      <c r="K10" s="188">
        <v>1</v>
      </c>
      <c r="L10" s="307">
        <f t="shared" si="2"/>
        <v>100</v>
      </c>
      <c r="M10" s="577"/>
      <c r="N10" s="581"/>
      <c r="O10" s="576"/>
      <c r="P10" s="577"/>
      <c r="Q10" s="581"/>
      <c r="R10" s="576"/>
      <c r="S10" s="403"/>
    </row>
    <row r="11" spans="2:21" ht="72" customHeight="1" thickBot="1" x14ac:dyDescent="0.25">
      <c r="B11" s="493"/>
      <c r="C11" s="349" t="s">
        <v>11</v>
      </c>
      <c r="D11" s="190" t="s">
        <v>13</v>
      </c>
      <c r="E11" s="349" t="s">
        <v>79</v>
      </c>
      <c r="F11" s="190">
        <v>4</v>
      </c>
      <c r="G11" s="190">
        <v>4</v>
      </c>
      <c r="H11" s="307">
        <f t="shared" si="1"/>
        <v>100</v>
      </c>
      <c r="I11" s="402"/>
      <c r="J11" s="226">
        <v>16</v>
      </c>
      <c r="K11" s="188">
        <v>8</v>
      </c>
      <c r="L11" s="307">
        <f t="shared" si="2"/>
        <v>50</v>
      </c>
      <c r="M11" s="577"/>
      <c r="N11" s="581"/>
      <c r="O11" s="576"/>
      <c r="P11" s="577"/>
      <c r="Q11" s="581"/>
      <c r="R11" s="576"/>
      <c r="S11" s="403"/>
    </row>
    <row r="12" spans="2:21" ht="72" customHeight="1" thickBot="1" x14ac:dyDescent="0.25">
      <c r="B12" s="493"/>
      <c r="C12" s="349" t="s">
        <v>350</v>
      </c>
      <c r="D12" s="190" t="s">
        <v>13</v>
      </c>
      <c r="E12" s="349" t="s">
        <v>351</v>
      </c>
      <c r="F12" s="190">
        <v>1</v>
      </c>
      <c r="G12" s="190">
        <v>1</v>
      </c>
      <c r="H12" s="307">
        <f t="shared" si="1"/>
        <v>100</v>
      </c>
      <c r="I12" s="402"/>
      <c r="J12" s="226">
        <v>4</v>
      </c>
      <c r="K12" s="188">
        <v>2</v>
      </c>
      <c r="L12" s="307">
        <f t="shared" si="2"/>
        <v>50</v>
      </c>
      <c r="M12" s="577"/>
      <c r="N12" s="581"/>
      <c r="O12" s="576"/>
      <c r="P12" s="577"/>
      <c r="Q12" s="581"/>
      <c r="R12" s="576"/>
      <c r="S12" s="403"/>
    </row>
    <row r="13" spans="2:21" ht="72" customHeight="1" thickBot="1" x14ac:dyDescent="0.25">
      <c r="B13" s="493"/>
      <c r="C13" s="404" t="s">
        <v>352</v>
      </c>
      <c r="D13" s="188" t="s">
        <v>13</v>
      </c>
      <c r="E13" s="404" t="s">
        <v>81</v>
      </c>
      <c r="F13" s="190">
        <v>1</v>
      </c>
      <c r="G13" s="190">
        <v>1</v>
      </c>
      <c r="H13" s="307">
        <f t="shared" si="1"/>
        <v>100</v>
      </c>
      <c r="I13" s="402"/>
      <c r="J13" s="226">
        <v>4</v>
      </c>
      <c r="K13" s="188">
        <v>2</v>
      </c>
      <c r="L13" s="307">
        <f t="shared" si="2"/>
        <v>50</v>
      </c>
      <c r="M13" s="577"/>
      <c r="N13" s="581"/>
      <c r="O13" s="576"/>
      <c r="P13" s="577"/>
      <c r="Q13" s="581"/>
      <c r="R13" s="576"/>
      <c r="S13" s="403"/>
    </row>
    <row r="14" spans="2:21" ht="72" customHeight="1" thickBot="1" x14ac:dyDescent="0.25">
      <c r="B14" s="493"/>
      <c r="C14" s="349" t="s">
        <v>353</v>
      </c>
      <c r="D14" s="190" t="s">
        <v>13</v>
      </c>
      <c r="E14" s="190" t="s">
        <v>81</v>
      </c>
      <c r="F14" s="190">
        <v>1</v>
      </c>
      <c r="G14" s="190">
        <v>1</v>
      </c>
      <c r="H14" s="307">
        <f t="shared" si="1"/>
        <v>100</v>
      </c>
      <c r="I14" s="402"/>
      <c r="J14" s="226">
        <v>4</v>
      </c>
      <c r="K14" s="188">
        <v>2</v>
      </c>
      <c r="L14" s="307">
        <f t="shared" si="2"/>
        <v>50</v>
      </c>
      <c r="M14" s="577"/>
      <c r="N14" s="581"/>
      <c r="O14" s="576"/>
      <c r="P14" s="577"/>
      <c r="Q14" s="581"/>
      <c r="R14" s="576"/>
      <c r="S14" s="403"/>
    </row>
    <row r="15" spans="2:21" ht="72" customHeight="1" thickBot="1" x14ac:dyDescent="0.25">
      <c r="B15" s="493"/>
      <c r="C15" s="404" t="s">
        <v>354</v>
      </c>
      <c r="D15" s="190" t="s">
        <v>13</v>
      </c>
      <c r="E15" s="190" t="s">
        <v>81</v>
      </c>
      <c r="F15" s="190">
        <v>1</v>
      </c>
      <c r="G15" s="190">
        <v>1</v>
      </c>
      <c r="H15" s="307">
        <f t="shared" si="1"/>
        <v>100</v>
      </c>
      <c r="I15" s="402"/>
      <c r="J15" s="226">
        <v>4</v>
      </c>
      <c r="K15" s="188">
        <v>2</v>
      </c>
      <c r="L15" s="307">
        <f t="shared" si="2"/>
        <v>50</v>
      </c>
      <c r="M15" s="577"/>
      <c r="N15" s="581"/>
      <c r="O15" s="576"/>
      <c r="P15" s="577"/>
      <c r="Q15" s="581"/>
      <c r="R15" s="576"/>
      <c r="S15" s="403"/>
    </row>
    <row r="16" spans="2:21" ht="54.75" thickBot="1" x14ac:dyDescent="0.25">
      <c r="B16" s="493"/>
      <c r="C16" s="404" t="s">
        <v>355</v>
      </c>
      <c r="D16" s="188" t="s">
        <v>13</v>
      </c>
      <c r="E16" s="404" t="s">
        <v>356</v>
      </c>
      <c r="F16" s="190">
        <v>1</v>
      </c>
      <c r="G16" s="190">
        <v>1</v>
      </c>
      <c r="H16" s="307">
        <f t="shared" si="1"/>
        <v>100</v>
      </c>
      <c r="I16" s="291"/>
      <c r="J16" s="226">
        <v>4</v>
      </c>
      <c r="K16" s="188">
        <v>2</v>
      </c>
      <c r="L16" s="307">
        <f t="shared" si="2"/>
        <v>50</v>
      </c>
      <c r="M16" s="545"/>
      <c r="N16" s="554"/>
      <c r="O16" s="582"/>
      <c r="P16" s="545"/>
      <c r="Q16" s="554"/>
      <c r="R16" s="582"/>
      <c r="S16" s="317"/>
      <c r="U16" s="45"/>
    </row>
    <row r="17" spans="2:22" ht="54.75" thickBot="1" x14ac:dyDescent="0.25">
      <c r="B17" s="493"/>
      <c r="C17" s="404" t="s">
        <v>357</v>
      </c>
      <c r="D17" s="188" t="s">
        <v>13</v>
      </c>
      <c r="E17" s="404" t="s">
        <v>358</v>
      </c>
      <c r="F17" s="190">
        <v>5</v>
      </c>
      <c r="G17" s="190">
        <v>5</v>
      </c>
      <c r="H17" s="307">
        <f t="shared" si="1"/>
        <v>100</v>
      </c>
      <c r="I17" s="291"/>
      <c r="J17" s="226">
        <v>20</v>
      </c>
      <c r="K17" s="188">
        <v>10</v>
      </c>
      <c r="L17" s="307">
        <f t="shared" si="2"/>
        <v>50</v>
      </c>
      <c r="M17" s="545"/>
      <c r="N17" s="554"/>
      <c r="O17" s="582"/>
      <c r="P17" s="545"/>
      <c r="Q17" s="554"/>
      <c r="R17" s="582"/>
      <c r="S17" s="317"/>
      <c r="U17" s="45"/>
    </row>
    <row r="18" spans="2:22" ht="36.75" thickBot="1" x14ac:dyDescent="0.25">
      <c r="B18" s="493"/>
      <c r="C18" s="404" t="s">
        <v>359</v>
      </c>
      <c r="D18" s="188" t="s">
        <v>13</v>
      </c>
      <c r="E18" s="404" t="s">
        <v>360</v>
      </c>
      <c r="F18" s="190">
        <v>5</v>
      </c>
      <c r="G18" s="190">
        <v>5</v>
      </c>
      <c r="H18" s="307">
        <f t="shared" si="1"/>
        <v>100</v>
      </c>
      <c r="I18" s="291"/>
      <c r="J18" s="226">
        <v>20</v>
      </c>
      <c r="K18" s="188">
        <v>10</v>
      </c>
      <c r="L18" s="307">
        <f t="shared" si="2"/>
        <v>50</v>
      </c>
      <c r="M18" s="545"/>
      <c r="N18" s="554"/>
      <c r="O18" s="582"/>
      <c r="P18" s="545"/>
      <c r="Q18" s="554"/>
      <c r="R18" s="582"/>
      <c r="S18" s="320"/>
    </row>
    <row r="19" spans="2:22" ht="36.75" thickBot="1" x14ac:dyDescent="0.25">
      <c r="B19" s="493"/>
      <c r="C19" s="225" t="s">
        <v>361</v>
      </c>
      <c r="D19" s="306" t="s">
        <v>13</v>
      </c>
      <c r="E19" s="283" t="s">
        <v>362</v>
      </c>
      <c r="F19" s="225">
        <v>1</v>
      </c>
      <c r="G19" s="225">
        <v>1</v>
      </c>
      <c r="H19" s="307">
        <f t="shared" si="1"/>
        <v>100</v>
      </c>
      <c r="I19" s="291"/>
      <c r="J19" s="226">
        <v>4</v>
      </c>
      <c r="K19" s="306">
        <v>2</v>
      </c>
      <c r="L19" s="307">
        <f t="shared" si="2"/>
        <v>50</v>
      </c>
      <c r="M19" s="545"/>
      <c r="N19" s="554"/>
      <c r="O19" s="582"/>
      <c r="P19" s="545"/>
      <c r="Q19" s="554"/>
      <c r="R19" s="582"/>
      <c r="S19" s="317"/>
    </row>
    <row r="20" spans="2:22" ht="27.75" customHeight="1" thickBot="1" x14ac:dyDescent="0.25">
      <c r="B20" s="574"/>
      <c r="C20" s="405" t="s">
        <v>48</v>
      </c>
      <c r="D20" s="406"/>
      <c r="E20" s="406"/>
      <c r="F20" s="407">
        <v>1300</v>
      </c>
      <c r="G20" s="33">
        <f>(H20/F20)*100</f>
        <v>100</v>
      </c>
      <c r="H20" s="33">
        <f>SUM(H7:H19)</f>
        <v>1300</v>
      </c>
      <c r="I20" s="34"/>
      <c r="J20" s="34">
        <v>1300</v>
      </c>
      <c r="K20" s="33">
        <f>(L20/J20)*100</f>
        <v>58.171315863623555</v>
      </c>
      <c r="L20" s="33">
        <f>SUM(L7:L19)</f>
        <v>756.22710622710622</v>
      </c>
      <c r="M20" s="27"/>
      <c r="N20" s="27"/>
      <c r="O20" s="408"/>
      <c r="P20" s="27"/>
      <c r="Q20" s="27"/>
      <c r="R20" s="408"/>
      <c r="S20" s="403"/>
    </row>
    <row r="21" spans="2:22" ht="36" customHeight="1" thickBot="1" x14ac:dyDescent="0.25">
      <c r="B21" s="497" t="s">
        <v>76</v>
      </c>
      <c r="C21" s="466"/>
      <c r="D21" s="466"/>
      <c r="E21" s="466"/>
      <c r="F21" s="466"/>
      <c r="G21" s="466"/>
      <c r="H21" s="466"/>
      <c r="I21" s="466"/>
      <c r="J21" s="466"/>
      <c r="K21" s="466"/>
      <c r="L21" s="466"/>
      <c r="M21" s="466"/>
      <c r="N21" s="466"/>
      <c r="O21" s="466"/>
      <c r="P21" s="466"/>
      <c r="Q21" s="466"/>
      <c r="R21" s="466"/>
      <c r="S21" s="498"/>
    </row>
    <row r="22" spans="2:22" ht="54" customHeight="1" x14ac:dyDescent="0.2">
      <c r="B22" s="471" t="s">
        <v>10</v>
      </c>
      <c r="C22" s="585" t="s">
        <v>363</v>
      </c>
      <c r="D22" s="180" t="s">
        <v>12</v>
      </c>
      <c r="E22" s="267" t="s">
        <v>81</v>
      </c>
      <c r="F22" s="181">
        <v>1</v>
      </c>
      <c r="G22" s="181">
        <v>1</v>
      </c>
      <c r="H22" s="307">
        <f t="shared" ref="H22:H30" si="3">(G22/F22)*100</f>
        <v>100</v>
      </c>
      <c r="I22" s="409"/>
      <c r="J22" s="313">
        <v>1</v>
      </c>
      <c r="K22" s="181">
        <v>1</v>
      </c>
      <c r="L22" s="410">
        <f>(K22/J22)*100</f>
        <v>100</v>
      </c>
      <c r="M22" s="583">
        <v>900000000</v>
      </c>
      <c r="N22" s="553">
        <v>798712338.83000004</v>
      </c>
      <c r="O22" s="575">
        <f>(N22/M22)*100</f>
        <v>88.745815425555563</v>
      </c>
      <c r="P22" s="544">
        <v>3600000000</v>
      </c>
      <c r="Q22" s="553">
        <f>(549949573.09+342543613.64+N22)</f>
        <v>1691205525.5599999</v>
      </c>
      <c r="R22" s="575">
        <f>(Q22/P22)*100</f>
        <v>46.977931265555554</v>
      </c>
      <c r="S22" s="411"/>
      <c r="T22" s="147"/>
      <c r="V22" s="67" t="s">
        <v>146</v>
      </c>
    </row>
    <row r="23" spans="2:22" ht="54" customHeight="1" x14ac:dyDescent="0.2">
      <c r="B23" s="493"/>
      <c r="C23" s="586"/>
      <c r="D23" s="187" t="s">
        <v>12</v>
      </c>
      <c r="E23" s="192" t="s">
        <v>82</v>
      </c>
      <c r="F23" s="188">
        <v>5</v>
      </c>
      <c r="G23" s="188">
        <v>5</v>
      </c>
      <c r="H23" s="252">
        <f t="shared" si="3"/>
        <v>100</v>
      </c>
      <c r="I23" s="412"/>
      <c r="J23" s="226">
        <v>21</v>
      </c>
      <c r="K23" s="188">
        <v>10</v>
      </c>
      <c r="L23" s="413">
        <f t="shared" ref="L23:L30" si="4">(K23/J23)*100</f>
        <v>47.619047619047613</v>
      </c>
      <c r="M23" s="584"/>
      <c r="N23" s="581"/>
      <c r="O23" s="576"/>
      <c r="P23" s="577"/>
      <c r="Q23" s="581"/>
      <c r="R23" s="576"/>
      <c r="S23" s="414"/>
      <c r="T23" s="147"/>
      <c r="V23" s="145"/>
    </row>
    <row r="24" spans="2:22" ht="54" customHeight="1" x14ac:dyDescent="0.2">
      <c r="B24" s="493"/>
      <c r="C24" s="415" t="s">
        <v>364</v>
      </c>
      <c r="D24" s="187" t="s">
        <v>12</v>
      </c>
      <c r="E24" s="192" t="s">
        <v>83</v>
      </c>
      <c r="F24" s="188">
        <v>21</v>
      </c>
      <c r="G24" s="188">
        <v>21</v>
      </c>
      <c r="H24" s="252">
        <f t="shared" si="3"/>
        <v>100</v>
      </c>
      <c r="I24" s="412"/>
      <c r="J24" s="226">
        <v>21</v>
      </c>
      <c r="K24" s="188">
        <v>21</v>
      </c>
      <c r="L24" s="413">
        <f t="shared" si="4"/>
        <v>100</v>
      </c>
      <c r="M24" s="584"/>
      <c r="N24" s="581"/>
      <c r="O24" s="576"/>
      <c r="P24" s="577"/>
      <c r="Q24" s="581"/>
      <c r="R24" s="576"/>
      <c r="S24" s="414"/>
      <c r="T24" s="147"/>
      <c r="V24" s="145"/>
    </row>
    <row r="25" spans="2:22" ht="61.5" customHeight="1" x14ac:dyDescent="0.2">
      <c r="B25" s="493"/>
      <c r="C25" s="319" t="s">
        <v>365</v>
      </c>
      <c r="D25" s="187" t="s">
        <v>30</v>
      </c>
      <c r="E25" s="192" t="s">
        <v>84</v>
      </c>
      <c r="F25" s="188">
        <v>1</v>
      </c>
      <c r="G25" s="188">
        <v>1</v>
      </c>
      <c r="H25" s="252">
        <f t="shared" si="3"/>
        <v>100</v>
      </c>
      <c r="I25" s="412"/>
      <c r="J25" s="226">
        <v>4</v>
      </c>
      <c r="K25" s="188">
        <v>2</v>
      </c>
      <c r="L25" s="413">
        <f t="shared" si="4"/>
        <v>50</v>
      </c>
      <c r="M25" s="584"/>
      <c r="N25" s="581"/>
      <c r="O25" s="576"/>
      <c r="P25" s="577"/>
      <c r="Q25" s="581"/>
      <c r="R25" s="576"/>
      <c r="S25" s="414"/>
      <c r="T25" s="147"/>
      <c r="V25" s="145"/>
    </row>
    <row r="26" spans="2:22" ht="60" customHeight="1" x14ac:dyDescent="0.2">
      <c r="B26" s="493"/>
      <c r="C26" s="319" t="s">
        <v>366</v>
      </c>
      <c r="D26" s="187" t="s">
        <v>13</v>
      </c>
      <c r="E26" s="190" t="s">
        <v>81</v>
      </c>
      <c r="F26" s="184">
        <v>1</v>
      </c>
      <c r="G26" s="184">
        <v>1</v>
      </c>
      <c r="H26" s="252">
        <f t="shared" si="3"/>
        <v>100</v>
      </c>
      <c r="I26" s="412"/>
      <c r="J26" s="226">
        <v>1</v>
      </c>
      <c r="K26" s="184">
        <v>1</v>
      </c>
      <c r="L26" s="413">
        <f t="shared" si="4"/>
        <v>100</v>
      </c>
      <c r="M26" s="584"/>
      <c r="N26" s="581"/>
      <c r="O26" s="576"/>
      <c r="P26" s="577"/>
      <c r="Q26" s="581"/>
      <c r="R26" s="576"/>
      <c r="S26" s="414"/>
      <c r="T26" s="147"/>
      <c r="V26" s="145"/>
    </row>
    <row r="27" spans="2:22" ht="70.5" customHeight="1" x14ac:dyDescent="0.2">
      <c r="B27" s="493"/>
      <c r="C27" s="415" t="s">
        <v>85</v>
      </c>
      <c r="D27" s="187" t="s">
        <v>13</v>
      </c>
      <c r="E27" s="192" t="s">
        <v>86</v>
      </c>
      <c r="F27" s="184">
        <v>1</v>
      </c>
      <c r="G27" s="184">
        <v>1</v>
      </c>
      <c r="H27" s="252">
        <f t="shared" si="3"/>
        <v>100</v>
      </c>
      <c r="I27" s="412"/>
      <c r="J27" s="226">
        <v>1</v>
      </c>
      <c r="K27" s="184">
        <v>1</v>
      </c>
      <c r="L27" s="413">
        <f t="shared" si="4"/>
        <v>100</v>
      </c>
      <c r="M27" s="584"/>
      <c r="N27" s="581"/>
      <c r="O27" s="576"/>
      <c r="P27" s="577"/>
      <c r="Q27" s="581"/>
      <c r="R27" s="576"/>
      <c r="S27" s="414"/>
      <c r="T27" s="147"/>
      <c r="V27" s="145"/>
    </row>
    <row r="28" spans="2:22" ht="100.5" customHeight="1" x14ac:dyDescent="0.2">
      <c r="B28" s="493"/>
      <c r="C28" s="415" t="s">
        <v>35</v>
      </c>
      <c r="D28" s="187" t="s">
        <v>13</v>
      </c>
      <c r="E28" s="192" t="s">
        <v>87</v>
      </c>
      <c r="F28" s="184">
        <v>1</v>
      </c>
      <c r="G28" s="184">
        <v>1</v>
      </c>
      <c r="H28" s="252">
        <f t="shared" si="3"/>
        <v>100</v>
      </c>
      <c r="I28" s="412"/>
      <c r="J28" s="226">
        <v>4</v>
      </c>
      <c r="K28" s="184">
        <v>2</v>
      </c>
      <c r="L28" s="413">
        <f t="shared" si="4"/>
        <v>50</v>
      </c>
      <c r="M28" s="584"/>
      <c r="N28" s="581"/>
      <c r="O28" s="576"/>
      <c r="P28" s="577"/>
      <c r="Q28" s="581"/>
      <c r="R28" s="576"/>
      <c r="S28" s="414"/>
      <c r="T28" s="147"/>
      <c r="V28" s="145"/>
    </row>
    <row r="29" spans="2:22" ht="89.25" customHeight="1" x14ac:dyDescent="0.2">
      <c r="B29" s="493"/>
      <c r="C29" s="415" t="s">
        <v>367</v>
      </c>
      <c r="D29" s="187" t="s">
        <v>13</v>
      </c>
      <c r="E29" s="192" t="s">
        <v>368</v>
      </c>
      <c r="F29" s="184">
        <v>1</v>
      </c>
      <c r="G29" s="184">
        <v>1</v>
      </c>
      <c r="H29" s="252">
        <f t="shared" si="3"/>
        <v>100</v>
      </c>
      <c r="I29" s="412"/>
      <c r="J29" s="226">
        <v>1</v>
      </c>
      <c r="K29" s="184">
        <v>1</v>
      </c>
      <c r="L29" s="413">
        <f t="shared" si="4"/>
        <v>100</v>
      </c>
      <c r="M29" s="584"/>
      <c r="N29" s="581"/>
      <c r="O29" s="576"/>
      <c r="P29" s="577"/>
      <c r="Q29" s="581"/>
      <c r="R29" s="576"/>
      <c r="S29" s="414"/>
      <c r="T29" s="147"/>
      <c r="V29" s="145"/>
    </row>
    <row r="30" spans="2:22" ht="78.75" customHeight="1" thickBot="1" x14ac:dyDescent="0.25">
      <c r="B30" s="493"/>
      <c r="C30" s="416" t="s">
        <v>369</v>
      </c>
      <c r="D30" s="224" t="s">
        <v>13</v>
      </c>
      <c r="E30" s="283" t="s">
        <v>370</v>
      </c>
      <c r="F30" s="306">
        <v>20</v>
      </c>
      <c r="G30" s="306">
        <v>20</v>
      </c>
      <c r="H30" s="260">
        <f t="shared" si="3"/>
        <v>100</v>
      </c>
      <c r="I30" s="417"/>
      <c r="J30" s="324">
        <v>80</v>
      </c>
      <c r="K30" s="306">
        <v>40</v>
      </c>
      <c r="L30" s="418">
        <f t="shared" si="4"/>
        <v>50</v>
      </c>
      <c r="M30" s="584"/>
      <c r="N30" s="581"/>
      <c r="O30" s="576"/>
      <c r="P30" s="577"/>
      <c r="Q30" s="581"/>
      <c r="R30" s="576"/>
      <c r="S30" s="414"/>
      <c r="T30" s="147"/>
      <c r="V30" s="145"/>
    </row>
    <row r="31" spans="2:22" ht="28.5" customHeight="1" thickBot="1" x14ac:dyDescent="0.25">
      <c r="B31" s="24"/>
      <c r="C31" s="578" t="s">
        <v>68</v>
      </c>
      <c r="D31" s="579"/>
      <c r="E31" s="580"/>
      <c r="F31" s="35">
        <v>900</v>
      </c>
      <c r="G31" s="33">
        <f>(H31/F31)*100</f>
        <v>100</v>
      </c>
      <c r="H31" s="23">
        <f>SUM(H22:H30)</f>
        <v>900</v>
      </c>
      <c r="I31" s="23"/>
      <c r="J31" s="23">
        <v>900</v>
      </c>
      <c r="K31" s="33">
        <f>(L31/J31)*100</f>
        <v>77.513227513227505</v>
      </c>
      <c r="L31" s="25">
        <f>SUM(L22:L30)</f>
        <v>697.61904761904759</v>
      </c>
      <c r="M31" s="211"/>
      <c r="N31" s="27"/>
      <c r="O31" s="408"/>
      <c r="P31" s="27"/>
      <c r="Q31" s="27"/>
      <c r="R31" s="408"/>
      <c r="S31" s="146"/>
      <c r="T31" s="1"/>
    </row>
    <row r="32" spans="2:22" ht="18" x14ac:dyDescent="0.2">
      <c r="F32" s="1"/>
      <c r="G32" s="31"/>
      <c r="H32" s="1"/>
    </row>
    <row r="33" spans="6:8" ht="11.25" customHeight="1" x14ac:dyDescent="0.2">
      <c r="F33" s="1"/>
      <c r="G33" s="32"/>
      <c r="H33" s="1"/>
    </row>
  </sheetData>
  <mergeCells count="24">
    <mergeCell ref="C31:E31"/>
    <mergeCell ref="M4:R4"/>
    <mergeCell ref="P22:P30"/>
    <mergeCell ref="Q22:Q30"/>
    <mergeCell ref="R7:R19"/>
    <mergeCell ref="N7:N19"/>
    <mergeCell ref="M22:M30"/>
    <mergeCell ref="P7:P19"/>
    <mergeCell ref="Q7:Q19"/>
    <mergeCell ref="O7:O19"/>
    <mergeCell ref="R22:R30"/>
    <mergeCell ref="N22:N30"/>
    <mergeCell ref="C22:C23"/>
    <mergeCell ref="B2:S2"/>
    <mergeCell ref="B3:S3"/>
    <mergeCell ref="S4:S5"/>
    <mergeCell ref="B4:B5"/>
    <mergeCell ref="B6:S6"/>
    <mergeCell ref="B7:B20"/>
    <mergeCell ref="O22:O30"/>
    <mergeCell ref="C4:L4"/>
    <mergeCell ref="B21:S21"/>
    <mergeCell ref="M7:M19"/>
    <mergeCell ref="B22:B30"/>
  </mergeCells>
  <phoneticPr fontId="2" type="noConversion"/>
  <pageMargins left="0.19685039370078741" right="0.19685039370078741" top="0.19685039370078741" bottom="0.19685039370078741" header="0" footer="0"/>
  <pageSetup scale="35" orientation="landscape" horizontalDpi="300" verticalDpi="300" r:id="rId1"/>
  <headerFooter alignWithMargins="0"/>
  <rowBreaks count="1" manualBreakCount="1">
    <brk id="20" min="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10" t="s">
        <v>3</v>
      </c>
      <c r="C1" s="11"/>
      <c r="D1" s="16"/>
      <c r="E1" s="16"/>
    </row>
    <row r="2" spans="2:5" x14ac:dyDescent="0.2">
      <c r="B2" s="10" t="s">
        <v>4</v>
      </c>
      <c r="C2" s="11"/>
      <c r="D2" s="16"/>
      <c r="E2" s="16"/>
    </row>
    <row r="3" spans="2:5" x14ac:dyDescent="0.2">
      <c r="B3" s="12"/>
      <c r="C3" s="12"/>
      <c r="D3" s="17"/>
      <c r="E3" s="17"/>
    </row>
    <row r="4" spans="2:5" ht="38.25" x14ac:dyDescent="0.2">
      <c r="B4" s="13" t="s">
        <v>5</v>
      </c>
      <c r="C4" s="12"/>
      <c r="D4" s="17"/>
      <c r="E4" s="17"/>
    </row>
    <row r="5" spans="2:5" x14ac:dyDescent="0.2">
      <c r="B5" s="12"/>
      <c r="C5" s="12"/>
      <c r="D5" s="17"/>
      <c r="E5" s="17"/>
    </row>
    <row r="6" spans="2:5" ht="25.5" x14ac:dyDescent="0.2">
      <c r="B6" s="10" t="s">
        <v>6</v>
      </c>
      <c r="C6" s="11"/>
      <c r="D6" s="16"/>
      <c r="E6" s="18" t="s">
        <v>7</v>
      </c>
    </row>
    <row r="7" spans="2:5" ht="13.5" thickBot="1" x14ac:dyDescent="0.25">
      <c r="B7" s="12"/>
      <c r="C7" s="12"/>
      <c r="D7" s="17"/>
      <c r="E7" s="17"/>
    </row>
    <row r="8" spans="2:5" ht="39" thickBot="1" x14ac:dyDescent="0.25">
      <c r="B8" s="14" t="s">
        <v>8</v>
      </c>
      <c r="C8" s="15"/>
      <c r="D8" s="19"/>
      <c r="E8" s="20">
        <v>35</v>
      </c>
    </row>
    <row r="9" spans="2:5" x14ac:dyDescent="0.2">
      <c r="B9" s="12"/>
      <c r="C9" s="12"/>
      <c r="D9" s="17"/>
      <c r="E9" s="17"/>
    </row>
    <row r="10" spans="2:5" x14ac:dyDescent="0.2">
      <c r="B10" s="12"/>
      <c r="C10" s="12"/>
      <c r="D10" s="17"/>
      <c r="E10" s="17"/>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69"/>
  <sheetViews>
    <sheetView view="pageBreakPreview" topLeftCell="C1" zoomScale="110" zoomScaleNormal="90" zoomScaleSheetLayoutView="110" workbookViewId="0">
      <selection activeCell="N9" sqref="N9:O64"/>
    </sheetView>
  </sheetViews>
  <sheetFormatPr baseColWidth="10" defaultRowHeight="12.75" x14ac:dyDescent="0.2"/>
  <cols>
    <col min="4" max="4" width="13.7109375" customWidth="1"/>
    <col min="5" max="5" width="19.85546875" customWidth="1"/>
    <col min="6" max="6" width="18.7109375" customWidth="1"/>
    <col min="7" max="7" width="13.5703125" customWidth="1"/>
    <col min="8" max="8" width="12.7109375" customWidth="1"/>
    <col min="9" max="9" width="17.42578125" customWidth="1"/>
    <col min="10" max="10" width="16" customWidth="1"/>
    <col min="11" max="11" width="12.42578125" customWidth="1"/>
    <col min="12" max="12" width="12.85546875" customWidth="1"/>
    <col min="13" max="13" width="3.28515625" customWidth="1"/>
    <col min="14" max="14" width="7.5703125" customWidth="1"/>
    <col min="15" max="15" width="8.5703125" customWidth="1"/>
  </cols>
  <sheetData>
    <row r="2" spans="2:17" ht="13.5" thickBot="1" x14ac:dyDescent="0.25"/>
    <row r="3" spans="2:17" ht="13.5" x14ac:dyDescent="0.25">
      <c r="B3" s="594" t="s">
        <v>88</v>
      </c>
      <c r="C3" s="595"/>
      <c r="D3" s="595"/>
      <c r="E3" s="595"/>
      <c r="F3" s="595"/>
      <c r="G3" s="595"/>
      <c r="H3" s="595"/>
      <c r="I3" s="595"/>
      <c r="J3" s="595"/>
      <c r="K3" s="595"/>
      <c r="L3" s="596"/>
    </row>
    <row r="4" spans="2:17" ht="13.5" x14ac:dyDescent="0.25">
      <c r="B4" s="597" t="s">
        <v>89</v>
      </c>
      <c r="C4" s="598"/>
      <c r="D4" s="598"/>
      <c r="E4" s="598"/>
      <c r="F4" s="598"/>
      <c r="G4" s="598"/>
      <c r="H4" s="598"/>
      <c r="I4" s="598"/>
      <c r="J4" s="598"/>
      <c r="K4" s="598"/>
      <c r="L4" s="599"/>
    </row>
    <row r="5" spans="2:17" ht="13.5" x14ac:dyDescent="0.25">
      <c r="B5" s="597" t="s">
        <v>152</v>
      </c>
      <c r="C5" s="598"/>
      <c r="D5" s="598"/>
      <c r="E5" s="598"/>
      <c r="F5" s="598"/>
      <c r="G5" s="598"/>
      <c r="H5" s="598"/>
      <c r="I5" s="598"/>
      <c r="J5" s="598"/>
      <c r="K5" s="598"/>
      <c r="L5" s="599"/>
    </row>
    <row r="6" spans="2:17" ht="13.5" x14ac:dyDescent="0.25">
      <c r="B6" s="597" t="s">
        <v>385</v>
      </c>
      <c r="C6" s="598"/>
      <c r="D6" s="598"/>
      <c r="E6" s="598"/>
      <c r="F6" s="598"/>
      <c r="G6" s="598"/>
      <c r="H6" s="598"/>
      <c r="I6" s="598"/>
      <c r="J6" s="598"/>
      <c r="K6" s="598"/>
      <c r="L6" s="599"/>
    </row>
    <row r="7" spans="2:17" ht="14.25" thickBot="1" x14ac:dyDescent="0.3">
      <c r="B7" s="94"/>
      <c r="C7" s="95"/>
      <c r="D7" s="95"/>
      <c r="E7" s="95"/>
      <c r="F7" s="95"/>
      <c r="G7" s="95"/>
      <c r="H7" s="95"/>
      <c r="I7" s="95"/>
      <c r="J7" s="95"/>
      <c r="K7" s="95"/>
      <c r="L7" s="96"/>
    </row>
    <row r="8" spans="2:17" ht="27" x14ac:dyDescent="0.2">
      <c r="B8" s="97" t="s">
        <v>90</v>
      </c>
      <c r="C8" s="98" t="s">
        <v>91</v>
      </c>
      <c r="D8" s="98" t="s">
        <v>92</v>
      </c>
      <c r="E8" s="98" t="s">
        <v>407</v>
      </c>
      <c r="F8" s="98" t="s">
        <v>408</v>
      </c>
      <c r="G8" s="98" t="s">
        <v>93</v>
      </c>
      <c r="H8" s="98" t="s">
        <v>94</v>
      </c>
      <c r="I8" s="98" t="s">
        <v>379</v>
      </c>
      <c r="J8" s="98" t="s">
        <v>380</v>
      </c>
      <c r="K8" s="98" t="s">
        <v>93</v>
      </c>
      <c r="L8" s="99" t="s">
        <v>94</v>
      </c>
    </row>
    <row r="9" spans="2:17" ht="13.5" x14ac:dyDescent="0.25">
      <c r="B9" s="589" t="s">
        <v>95</v>
      </c>
      <c r="C9" s="100" t="s">
        <v>96</v>
      </c>
      <c r="D9" s="101">
        <v>0.4</v>
      </c>
      <c r="E9" s="100">
        <v>500</v>
      </c>
      <c r="F9" s="100">
        <v>500</v>
      </c>
      <c r="G9" s="428">
        <f>(F9/E9)*100</f>
        <v>100</v>
      </c>
      <c r="H9" s="100">
        <f>(G9*D9)</f>
        <v>40</v>
      </c>
      <c r="I9" s="100">
        <v>700</v>
      </c>
      <c r="J9" s="100">
        <v>297.8</v>
      </c>
      <c r="K9" s="428">
        <f>(+J9/I9)*100</f>
        <v>42.542857142857144</v>
      </c>
      <c r="L9" s="103">
        <f>(K9*D9)</f>
        <v>17.017142857142858</v>
      </c>
      <c r="N9">
        <v>100</v>
      </c>
      <c r="O9">
        <v>42.5</v>
      </c>
      <c r="P9">
        <v>42.5</v>
      </c>
    </row>
    <row r="10" spans="2:17" ht="13.5" x14ac:dyDescent="0.25">
      <c r="B10" s="589"/>
      <c r="C10" s="100" t="s">
        <v>97</v>
      </c>
      <c r="D10" s="101">
        <v>0.2</v>
      </c>
      <c r="E10" s="100">
        <v>100</v>
      </c>
      <c r="F10" s="100">
        <v>100</v>
      </c>
      <c r="G10" s="428">
        <f>(F10/E10)*100</f>
        <v>100</v>
      </c>
      <c r="H10" s="100">
        <f>(G10*D10)</f>
        <v>20</v>
      </c>
      <c r="I10" s="104">
        <v>400</v>
      </c>
      <c r="J10" s="100">
        <v>70</v>
      </c>
      <c r="K10" s="428">
        <f>(+J10/I10)*100</f>
        <v>17.5</v>
      </c>
      <c r="L10" s="103">
        <f>(K10*D10)</f>
        <v>3.5</v>
      </c>
      <c r="N10">
        <v>100</v>
      </c>
      <c r="O10">
        <v>17.5</v>
      </c>
      <c r="P10">
        <v>17.5</v>
      </c>
    </row>
    <row r="11" spans="2:17" ht="13.5" x14ac:dyDescent="0.25">
      <c r="B11" s="589"/>
      <c r="C11" s="100" t="s">
        <v>98</v>
      </c>
      <c r="D11" s="101">
        <v>0.2</v>
      </c>
      <c r="E11" s="100">
        <v>300</v>
      </c>
      <c r="F11" s="100">
        <v>300</v>
      </c>
      <c r="G11" s="428">
        <f>(F11/E11)*100</f>
        <v>100</v>
      </c>
      <c r="H11" s="100">
        <f>(G11*D11)</f>
        <v>20</v>
      </c>
      <c r="I11" s="100">
        <v>500</v>
      </c>
      <c r="J11" s="100">
        <v>140</v>
      </c>
      <c r="K11" s="428">
        <f>(+J11/I11)*100</f>
        <v>28.000000000000004</v>
      </c>
      <c r="L11" s="103">
        <f>(K11*D11)</f>
        <v>5.6000000000000014</v>
      </c>
      <c r="N11">
        <v>100</v>
      </c>
      <c r="O11">
        <v>28</v>
      </c>
      <c r="P11">
        <v>28</v>
      </c>
    </row>
    <row r="12" spans="2:17" ht="13.5" x14ac:dyDescent="0.25">
      <c r="B12" s="589"/>
      <c r="C12" s="100" t="s">
        <v>99</v>
      </c>
      <c r="D12" s="101">
        <v>0.2</v>
      </c>
      <c r="E12" s="100">
        <v>200</v>
      </c>
      <c r="F12" s="100">
        <v>200</v>
      </c>
      <c r="G12" s="428">
        <f>(F12/E12)*100</f>
        <v>100</v>
      </c>
      <c r="H12" s="100">
        <f>(G12*D12)</f>
        <v>20</v>
      </c>
      <c r="I12" s="100">
        <v>300</v>
      </c>
      <c r="J12" s="100">
        <v>105</v>
      </c>
      <c r="K12" s="428">
        <f>(+J12/I12)*100</f>
        <v>35</v>
      </c>
      <c r="L12" s="103">
        <f>(K12*D12)</f>
        <v>7</v>
      </c>
      <c r="N12">
        <v>100</v>
      </c>
      <c r="O12">
        <v>35</v>
      </c>
      <c r="P12">
        <v>35</v>
      </c>
    </row>
    <row r="13" spans="2:17" ht="13.5" x14ac:dyDescent="0.25">
      <c r="B13" s="589"/>
      <c r="C13" s="104" t="s">
        <v>100</v>
      </c>
      <c r="D13" s="105">
        <f>SUM(D9:D12)</f>
        <v>1</v>
      </c>
      <c r="E13" s="106">
        <f>SUM(E9:E12)</f>
        <v>1100</v>
      </c>
      <c r="F13" s="106">
        <f>SUM(F9:F12)</f>
        <v>1100</v>
      </c>
      <c r="G13" s="156">
        <f>(F13/E13)*100</f>
        <v>100</v>
      </c>
      <c r="H13" s="106">
        <f>SUM(H9:H12)</f>
        <v>100</v>
      </c>
      <c r="I13" s="106">
        <f>SUM(I9:I12)</f>
        <v>1900</v>
      </c>
      <c r="J13" s="106">
        <f>SUM(J9:J12)</f>
        <v>612.79999999999995</v>
      </c>
      <c r="K13" s="156">
        <f>(+J13/I13)*100</f>
        <v>32.252631578947366</v>
      </c>
      <c r="L13" s="107">
        <f>SUM(L9:L12)</f>
        <v>33.117142857142859</v>
      </c>
      <c r="M13" s="7" t="s">
        <v>383</v>
      </c>
      <c r="N13" s="426">
        <v>100</v>
      </c>
      <c r="O13" s="426">
        <v>30.75</v>
      </c>
      <c r="P13" s="426">
        <f>SUM(P9:P12)/4</f>
        <v>30.75</v>
      </c>
    </row>
    <row r="14" spans="2:17" ht="27" x14ac:dyDescent="0.2">
      <c r="B14" s="108" t="s">
        <v>90</v>
      </c>
      <c r="C14" s="109" t="s">
        <v>91</v>
      </c>
      <c r="D14" s="110" t="s">
        <v>92</v>
      </c>
      <c r="E14" s="110" t="s">
        <v>409</v>
      </c>
      <c r="F14" s="110" t="s">
        <v>408</v>
      </c>
      <c r="G14" s="110" t="s">
        <v>101</v>
      </c>
      <c r="H14" s="110" t="s">
        <v>102</v>
      </c>
      <c r="I14" s="110" t="s">
        <v>381</v>
      </c>
      <c r="J14" s="110" t="s">
        <v>382</v>
      </c>
      <c r="K14" s="110" t="s">
        <v>101</v>
      </c>
      <c r="L14" s="111" t="s">
        <v>102</v>
      </c>
    </row>
    <row r="15" spans="2:17" ht="12.75" customHeight="1" x14ac:dyDescent="0.25">
      <c r="B15" s="587" t="s">
        <v>95</v>
      </c>
      <c r="C15" s="112" t="s">
        <v>96</v>
      </c>
      <c r="D15" s="113">
        <v>0.4</v>
      </c>
      <c r="E15" s="114">
        <v>25311419576</v>
      </c>
      <c r="F15" s="114">
        <v>19993302258.439999</v>
      </c>
      <c r="G15" s="429">
        <f>(+F15/E15)*100</f>
        <v>78.989256996859311</v>
      </c>
      <c r="H15" s="112">
        <f>(G15*D15)</f>
        <v>31.595702798743726</v>
      </c>
      <c r="I15" s="116">
        <v>98024311093.460007</v>
      </c>
      <c r="J15" s="114">
        <v>49205783403.589996</v>
      </c>
      <c r="K15" s="430">
        <f>+(J15/I15)*100</f>
        <v>50.197530443927704</v>
      </c>
      <c r="L15" s="117">
        <f>(K15*D15)</f>
        <v>20.079012177571084</v>
      </c>
      <c r="N15">
        <v>78.989999999999995</v>
      </c>
      <c r="O15">
        <v>50.2</v>
      </c>
      <c r="P15">
        <v>78.989999999999995</v>
      </c>
      <c r="Q15">
        <v>50.2</v>
      </c>
    </row>
    <row r="16" spans="2:17" ht="12.75" customHeight="1" x14ac:dyDescent="0.25">
      <c r="B16" s="587"/>
      <c r="C16" s="112" t="s">
        <v>98</v>
      </c>
      <c r="D16" s="113">
        <v>0.2</v>
      </c>
      <c r="E16" s="114">
        <v>400000000</v>
      </c>
      <c r="F16" s="114">
        <v>141861023.36000001</v>
      </c>
      <c r="G16" s="429">
        <f>(+F16/E16)*100</f>
        <v>35.465255840000005</v>
      </c>
      <c r="H16" s="115">
        <f>(G16*D16)</f>
        <v>7.0930511680000015</v>
      </c>
      <c r="I16" s="116">
        <v>1600000000</v>
      </c>
      <c r="J16" s="157">
        <v>271316582.56</v>
      </c>
      <c r="K16" s="429">
        <f>+(J16/I16)*100</f>
        <v>16.957286409999998</v>
      </c>
      <c r="L16" s="118">
        <f>(K16*D16)</f>
        <v>3.3914572819999997</v>
      </c>
      <c r="N16">
        <v>35.47</v>
      </c>
      <c r="O16">
        <v>16.96</v>
      </c>
      <c r="P16">
        <v>35.47</v>
      </c>
      <c r="Q16">
        <v>16.96</v>
      </c>
    </row>
    <row r="17" spans="2:17" ht="12.75" customHeight="1" x14ac:dyDescent="0.25">
      <c r="B17" s="587"/>
      <c r="C17" s="112" t="s">
        <v>99</v>
      </c>
      <c r="D17" s="113">
        <v>0.2</v>
      </c>
      <c r="E17" s="114">
        <v>450000000</v>
      </c>
      <c r="F17" s="114">
        <v>45189960</v>
      </c>
      <c r="G17" s="429">
        <f>(+F17/E17)*100</f>
        <v>10.042213333333333</v>
      </c>
      <c r="H17" s="112">
        <f>(G17*D17)</f>
        <v>2.0084426666666668</v>
      </c>
      <c r="I17" s="116">
        <v>1700000000</v>
      </c>
      <c r="J17" s="119">
        <v>359082407.51999998</v>
      </c>
      <c r="K17" s="430">
        <f>+(J17/I17)*100</f>
        <v>21.12249456</v>
      </c>
      <c r="L17" s="117">
        <f>(K17*D17)</f>
        <v>4.2244989120000005</v>
      </c>
      <c r="N17">
        <v>10.039999999999999</v>
      </c>
      <c r="O17">
        <v>21.12</v>
      </c>
      <c r="P17">
        <v>10.039999999999999</v>
      </c>
      <c r="Q17">
        <v>21.12</v>
      </c>
    </row>
    <row r="18" spans="2:17" ht="12.75" customHeight="1" x14ac:dyDescent="0.25">
      <c r="B18" s="587"/>
      <c r="C18" s="112" t="s">
        <v>97</v>
      </c>
      <c r="D18" s="113">
        <v>0.2</v>
      </c>
      <c r="E18" s="114">
        <v>1884000000</v>
      </c>
      <c r="F18" s="114">
        <v>1853000067.76</v>
      </c>
      <c r="G18" s="429">
        <f>(+F18/E18)*100</f>
        <v>98.354568352441618</v>
      </c>
      <c r="H18" s="115">
        <f>(G18*D18)</f>
        <v>19.670913670488325</v>
      </c>
      <c r="I18" s="116">
        <v>7595225474.6999998</v>
      </c>
      <c r="J18" s="114">
        <v>3729216999.6399999</v>
      </c>
      <c r="K18" s="429">
        <f>+(J18/I18)*100</f>
        <v>49.099490358280619</v>
      </c>
      <c r="L18" s="118">
        <f>(K18*D18)</f>
        <v>9.8198980716561248</v>
      </c>
      <c r="N18">
        <v>98.35</v>
      </c>
      <c r="O18">
        <v>49.1</v>
      </c>
      <c r="P18">
        <v>98.35</v>
      </c>
      <c r="Q18">
        <v>49.1</v>
      </c>
    </row>
    <row r="19" spans="2:17" ht="14.25" thickBot="1" x14ac:dyDescent="0.3">
      <c r="B19" s="588"/>
      <c r="C19" s="120" t="s">
        <v>100</v>
      </c>
      <c r="D19" s="121">
        <f>SUM(D15:D18)</f>
        <v>1</v>
      </c>
      <c r="E19" s="122">
        <f>SUM(E15:E18)</f>
        <v>28045419576</v>
      </c>
      <c r="F19" s="122">
        <f>SUM(F15:F18)</f>
        <v>22033353309.559998</v>
      </c>
      <c r="G19" s="158">
        <f>(+F19/E19)*100</f>
        <v>78.563108139109971</v>
      </c>
      <c r="H19" s="123">
        <f>SUM(H15:H18)</f>
        <v>60.368110303898717</v>
      </c>
      <c r="I19" s="122">
        <f>SUM(I15:I18)</f>
        <v>108919536568.16</v>
      </c>
      <c r="J19" s="122">
        <f>SUM(J15:J18)</f>
        <v>53565399393.30999</v>
      </c>
      <c r="K19" s="158">
        <f>(+J19/I19)*100</f>
        <v>49.178871927892999</v>
      </c>
      <c r="L19" s="124">
        <f>SUM(L15:L18)</f>
        <v>37.514866443227213</v>
      </c>
      <c r="M19" s="7" t="s">
        <v>383</v>
      </c>
      <c r="N19" s="426">
        <v>55.71</v>
      </c>
      <c r="O19" s="426">
        <v>34.35</v>
      </c>
      <c r="P19">
        <f>SUM(P15:P18)/4</f>
        <v>55.712499999999999</v>
      </c>
      <c r="Q19">
        <f>SUM(Q15:Q18)/4</f>
        <v>34.344999999999999</v>
      </c>
    </row>
    <row r="20" spans="2:17" ht="14.25" thickBot="1" x14ac:dyDescent="0.3">
      <c r="B20" s="125"/>
      <c r="C20" s="126"/>
      <c r="D20" s="127"/>
      <c r="E20" s="126"/>
      <c r="F20" s="126"/>
      <c r="G20" s="126"/>
      <c r="H20" s="126"/>
      <c r="I20" s="126"/>
      <c r="J20" s="126"/>
      <c r="K20" s="126"/>
      <c r="L20" s="128"/>
      <c r="N20" s="159"/>
      <c r="O20" s="159"/>
    </row>
    <row r="21" spans="2:17" ht="27" x14ac:dyDescent="0.2">
      <c r="B21" s="97" t="s">
        <v>90</v>
      </c>
      <c r="C21" s="98" t="s">
        <v>91</v>
      </c>
      <c r="D21" s="98" t="s">
        <v>92</v>
      </c>
      <c r="E21" s="98" t="s">
        <v>407</v>
      </c>
      <c r="F21" s="98" t="s">
        <v>408</v>
      </c>
      <c r="G21" s="98" t="s">
        <v>93</v>
      </c>
      <c r="H21" s="98" t="s">
        <v>94</v>
      </c>
      <c r="I21" s="98" t="s">
        <v>379</v>
      </c>
      <c r="J21" s="98" t="s">
        <v>380</v>
      </c>
      <c r="K21" s="98" t="s">
        <v>93</v>
      </c>
      <c r="L21" s="99" t="s">
        <v>94</v>
      </c>
    </row>
    <row r="22" spans="2:17" ht="13.5" x14ac:dyDescent="0.25">
      <c r="B22" s="589" t="s">
        <v>103</v>
      </c>
      <c r="C22" s="100" t="s">
        <v>96</v>
      </c>
      <c r="D22" s="101">
        <v>0.6</v>
      </c>
      <c r="E22" s="100">
        <v>900</v>
      </c>
      <c r="F22" s="100">
        <v>900</v>
      </c>
      <c r="G22" s="428">
        <f>(+F22/E22)*100</f>
        <v>100</v>
      </c>
      <c r="H22" s="100">
        <f>(G22*D22)</f>
        <v>60</v>
      </c>
      <c r="I22" s="100">
        <v>1300</v>
      </c>
      <c r="J22" s="100">
        <v>604.4</v>
      </c>
      <c r="K22" s="428">
        <f>(+J22/I22)*100</f>
        <v>46.492307692307691</v>
      </c>
      <c r="L22" s="103">
        <f>(K22*D22)</f>
        <v>27.895384615384614</v>
      </c>
      <c r="N22">
        <v>100</v>
      </c>
      <c r="O22" s="160">
        <v>46.49</v>
      </c>
      <c r="P22">
        <v>100</v>
      </c>
      <c r="Q22" s="160">
        <v>46.49</v>
      </c>
    </row>
    <row r="23" spans="2:17" ht="13.5" x14ac:dyDescent="0.25">
      <c r="B23" s="589"/>
      <c r="C23" s="100" t="s">
        <v>97</v>
      </c>
      <c r="D23" s="101">
        <v>0.4</v>
      </c>
      <c r="E23" s="100">
        <v>900</v>
      </c>
      <c r="F23" s="100">
        <v>800</v>
      </c>
      <c r="G23" s="428">
        <f>(+F23/E23)*100</f>
        <v>88.888888888888886</v>
      </c>
      <c r="H23" s="102">
        <f>(G23*D23)</f>
        <v>35.555555555555557</v>
      </c>
      <c r="I23" s="100">
        <v>1000</v>
      </c>
      <c r="J23" s="100">
        <v>533.29999999999995</v>
      </c>
      <c r="K23" s="428">
        <f>(+J23/I23)*100</f>
        <v>53.33</v>
      </c>
      <c r="L23" s="129">
        <f>(K23*D23)</f>
        <v>21.332000000000001</v>
      </c>
      <c r="N23">
        <v>88.89</v>
      </c>
      <c r="O23">
        <v>53.33</v>
      </c>
      <c r="P23">
        <v>88.89</v>
      </c>
      <c r="Q23">
        <v>53.33</v>
      </c>
    </row>
    <row r="24" spans="2:17" ht="13.5" x14ac:dyDescent="0.25">
      <c r="B24" s="589"/>
      <c r="C24" s="104" t="s">
        <v>100</v>
      </c>
      <c r="D24" s="105">
        <f>SUM(D22:D23)</f>
        <v>1</v>
      </c>
      <c r="E24" s="104">
        <f>SUM(E22:E23)</f>
        <v>1800</v>
      </c>
      <c r="F24" s="104">
        <f>SUM(F22:F23)</f>
        <v>1700</v>
      </c>
      <c r="G24" s="156">
        <f>(F24/E24)*100</f>
        <v>94.444444444444443</v>
      </c>
      <c r="H24" s="104">
        <f>SUM(H22:H23)</f>
        <v>95.555555555555557</v>
      </c>
      <c r="I24" s="104">
        <f>SUM(I22:I23)</f>
        <v>2300</v>
      </c>
      <c r="J24" s="104">
        <f>SUM(J22:J23)</f>
        <v>1137.6999999999998</v>
      </c>
      <c r="K24" s="156">
        <f>(+J24/I24)*100</f>
        <v>49.465217391304336</v>
      </c>
      <c r="L24" s="130">
        <f>SUM(L22:L23)</f>
        <v>49.227384615384615</v>
      </c>
      <c r="N24" s="426">
        <v>94.45</v>
      </c>
      <c r="O24" s="426">
        <v>49.91</v>
      </c>
      <c r="P24">
        <f>SUM(P22:P23)/2</f>
        <v>94.444999999999993</v>
      </c>
      <c r="Q24">
        <f>SUM(Q22:Q23)/2</f>
        <v>49.91</v>
      </c>
    </row>
    <row r="25" spans="2:17" ht="27" x14ac:dyDescent="0.2">
      <c r="B25" s="108" t="s">
        <v>90</v>
      </c>
      <c r="C25" s="109" t="s">
        <v>91</v>
      </c>
      <c r="D25" s="110" t="s">
        <v>92</v>
      </c>
      <c r="E25" s="110" t="s">
        <v>409</v>
      </c>
      <c r="F25" s="110" t="s">
        <v>408</v>
      </c>
      <c r="G25" s="110" t="s">
        <v>101</v>
      </c>
      <c r="H25" s="110" t="s">
        <v>102</v>
      </c>
      <c r="I25" s="110" t="s">
        <v>381</v>
      </c>
      <c r="J25" s="110" t="s">
        <v>382</v>
      </c>
      <c r="K25" s="110" t="s">
        <v>101</v>
      </c>
      <c r="L25" s="111" t="s">
        <v>102</v>
      </c>
    </row>
    <row r="26" spans="2:17" ht="13.5" x14ac:dyDescent="0.25">
      <c r="B26" s="589" t="s">
        <v>103</v>
      </c>
      <c r="C26" s="113" t="s">
        <v>96</v>
      </c>
      <c r="D26" s="113">
        <v>0.6</v>
      </c>
      <c r="E26" s="114">
        <v>2300000000</v>
      </c>
      <c r="F26" s="114">
        <v>1387331900.73</v>
      </c>
      <c r="G26" s="429">
        <f>+(F26/E26)*100</f>
        <v>60.318778292608698</v>
      </c>
      <c r="H26" s="112">
        <f>(G26*D26)</f>
        <v>36.19126697556522</v>
      </c>
      <c r="I26" s="114">
        <v>8400000000</v>
      </c>
      <c r="J26" s="114">
        <v>4267952551.98</v>
      </c>
      <c r="K26" s="429">
        <f>(+J26/I26)*100</f>
        <v>50.808958952142859</v>
      </c>
      <c r="L26" s="117">
        <f>(K26*D26)</f>
        <v>30.485375371285713</v>
      </c>
      <c r="N26">
        <v>60.32</v>
      </c>
      <c r="O26">
        <v>50.81</v>
      </c>
      <c r="P26">
        <v>60.32</v>
      </c>
      <c r="Q26">
        <v>50.81</v>
      </c>
    </row>
    <row r="27" spans="2:17" ht="13.5" x14ac:dyDescent="0.25">
      <c r="B27" s="589"/>
      <c r="C27" s="113" t="s">
        <v>97</v>
      </c>
      <c r="D27" s="113">
        <v>0.4</v>
      </c>
      <c r="E27" s="114">
        <v>1200000000</v>
      </c>
      <c r="F27" s="114">
        <v>1119258263.3599999</v>
      </c>
      <c r="G27" s="429">
        <f>(+F27/E27)*100</f>
        <v>93.271521946666653</v>
      </c>
      <c r="H27" s="115">
        <f>(G27*D27)</f>
        <v>37.30860877866666</v>
      </c>
      <c r="I27" s="114">
        <v>4600000000</v>
      </c>
      <c r="J27" s="114">
        <v>2073335882.79</v>
      </c>
      <c r="K27" s="429">
        <f>(+J27/I27)*100</f>
        <v>45.072519191086954</v>
      </c>
      <c r="L27" s="118">
        <f>(K27*D27)</f>
        <v>18.029007676434784</v>
      </c>
      <c r="N27">
        <v>93.27</v>
      </c>
      <c r="O27">
        <v>45.03</v>
      </c>
      <c r="P27">
        <v>93.27</v>
      </c>
      <c r="Q27">
        <v>45.03</v>
      </c>
    </row>
    <row r="28" spans="2:17" ht="14.25" thickBot="1" x14ac:dyDescent="0.3">
      <c r="B28" s="592"/>
      <c r="C28" s="120" t="s">
        <v>100</v>
      </c>
      <c r="D28" s="131">
        <f>SUM(D26:D27)</f>
        <v>1</v>
      </c>
      <c r="E28" s="132">
        <f>SUM(E26:E27)</f>
        <v>3500000000</v>
      </c>
      <c r="F28" s="132">
        <f>SUM(F26:F27)</f>
        <v>2506590164.0900002</v>
      </c>
      <c r="G28" s="161">
        <f>(+F28/E28)*100</f>
        <v>71.61686183114287</v>
      </c>
      <c r="H28" s="133">
        <f>SUM(H26:H27)</f>
        <v>73.49987575423188</v>
      </c>
      <c r="I28" s="132">
        <f>SUM(I26:I27)</f>
        <v>13000000000</v>
      </c>
      <c r="J28" s="132">
        <f>SUM(J26:J27)</f>
        <v>6341288434.7700005</v>
      </c>
      <c r="K28" s="161">
        <f>(+J28/I28)*100</f>
        <v>48.779141805923082</v>
      </c>
      <c r="L28" s="134">
        <f>SUM(L26:L27)</f>
        <v>48.5143830477205</v>
      </c>
      <c r="N28" s="426">
        <v>76.8</v>
      </c>
      <c r="O28" s="426">
        <v>47.92</v>
      </c>
      <c r="P28" s="427">
        <f>SUM(P26:P27)/2</f>
        <v>76.795000000000002</v>
      </c>
      <c r="Q28">
        <f>SUM(Q26:Q27)/2</f>
        <v>47.92</v>
      </c>
    </row>
    <row r="29" spans="2:17" ht="14.25" thickBot="1" x14ac:dyDescent="0.3">
      <c r="B29" s="125"/>
      <c r="C29" s="126"/>
      <c r="D29" s="126"/>
      <c r="E29" s="126"/>
      <c r="F29" s="126"/>
      <c r="G29" s="126"/>
      <c r="H29" s="126"/>
      <c r="I29" s="126"/>
      <c r="J29" s="126"/>
      <c r="K29" s="126"/>
      <c r="L29" s="128"/>
    </row>
    <row r="30" spans="2:17" ht="27" x14ac:dyDescent="0.2">
      <c r="B30" s="97" t="s">
        <v>90</v>
      </c>
      <c r="C30" s="98" t="s">
        <v>91</v>
      </c>
      <c r="D30" s="98" t="s">
        <v>92</v>
      </c>
      <c r="E30" s="98" t="s">
        <v>407</v>
      </c>
      <c r="F30" s="98" t="s">
        <v>408</v>
      </c>
      <c r="G30" s="98" t="s">
        <v>93</v>
      </c>
      <c r="H30" s="98" t="s">
        <v>94</v>
      </c>
      <c r="I30" s="98" t="s">
        <v>379</v>
      </c>
      <c r="J30" s="98" t="s">
        <v>380</v>
      </c>
      <c r="K30" s="98" t="s">
        <v>93</v>
      </c>
      <c r="L30" s="99" t="s">
        <v>94</v>
      </c>
    </row>
    <row r="31" spans="2:17" ht="13.5" x14ac:dyDescent="0.25">
      <c r="B31" s="593" t="s">
        <v>104</v>
      </c>
      <c r="C31" s="100" t="s">
        <v>96</v>
      </c>
      <c r="D31" s="101">
        <v>0.5</v>
      </c>
      <c r="E31" s="100">
        <v>700</v>
      </c>
      <c r="F31" s="100">
        <v>700</v>
      </c>
      <c r="G31" s="428">
        <f>(+F31/E31)*100</f>
        <v>100</v>
      </c>
      <c r="H31" s="100">
        <f>(G31*D31)</f>
        <v>50</v>
      </c>
      <c r="I31" s="100">
        <v>700</v>
      </c>
      <c r="J31" s="100">
        <v>335.71</v>
      </c>
      <c r="K31" s="428">
        <f>(+J31/I31)*100</f>
        <v>47.958571428571432</v>
      </c>
      <c r="L31" s="103">
        <f>(K31*D31)</f>
        <v>23.979285714285716</v>
      </c>
      <c r="N31">
        <v>100</v>
      </c>
      <c r="O31">
        <v>47.96</v>
      </c>
      <c r="P31">
        <v>100</v>
      </c>
      <c r="Q31">
        <v>47.96</v>
      </c>
    </row>
    <row r="32" spans="2:17" ht="13.5" x14ac:dyDescent="0.25">
      <c r="B32" s="593"/>
      <c r="C32" s="100" t="s">
        <v>97</v>
      </c>
      <c r="D32" s="101">
        <v>0.5</v>
      </c>
      <c r="E32" s="100">
        <v>1100</v>
      </c>
      <c r="F32" s="100">
        <v>600</v>
      </c>
      <c r="G32" s="428">
        <f>(+F32/E32)*100</f>
        <v>54.54545454545454</v>
      </c>
      <c r="H32" s="102">
        <f>(G32*D32)</f>
        <v>27.27272727272727</v>
      </c>
      <c r="I32" s="100">
        <v>1300</v>
      </c>
      <c r="J32" s="100">
        <v>475</v>
      </c>
      <c r="K32" s="428">
        <f>(+J32/I32)*100</f>
        <v>36.538461538461533</v>
      </c>
      <c r="L32" s="129">
        <f>(K32*D32)</f>
        <v>18.269230769230766</v>
      </c>
      <c r="N32">
        <v>54.55</v>
      </c>
      <c r="O32">
        <v>36.54</v>
      </c>
      <c r="P32">
        <v>54.55</v>
      </c>
      <c r="Q32">
        <v>36.54</v>
      </c>
    </row>
    <row r="33" spans="2:17" ht="13.5" x14ac:dyDescent="0.25">
      <c r="B33" s="593"/>
      <c r="C33" s="106" t="s">
        <v>100</v>
      </c>
      <c r="D33" s="135">
        <f>SUM(D31:D32)</f>
        <v>1</v>
      </c>
      <c r="E33" s="106">
        <f>SUM(E31:E32)</f>
        <v>1800</v>
      </c>
      <c r="F33" s="106">
        <f>SUM(F31:F32)</f>
        <v>1300</v>
      </c>
      <c r="G33" s="156">
        <f>(+F33/E33)*100</f>
        <v>72.222222222222214</v>
      </c>
      <c r="H33" s="106">
        <f>SUM(H31:H32)</f>
        <v>77.272727272727266</v>
      </c>
      <c r="I33" s="106">
        <f>SUM(I31:I32)</f>
        <v>2000</v>
      </c>
      <c r="J33" s="106">
        <f>SUM(J31:J32)</f>
        <v>810.71</v>
      </c>
      <c r="K33" s="156">
        <f>(+J33/I33)*100</f>
        <v>40.535499999999999</v>
      </c>
      <c r="L33" s="107">
        <f>SUM(L31:L32)</f>
        <v>42.248516483516482</v>
      </c>
      <c r="N33" s="426">
        <v>77.28</v>
      </c>
      <c r="O33" s="426">
        <v>42.25</v>
      </c>
      <c r="P33">
        <f>SUM(P31:P32)/2</f>
        <v>77.275000000000006</v>
      </c>
      <c r="Q33">
        <f>SUM(Q31:Q32)/2</f>
        <v>42.25</v>
      </c>
    </row>
    <row r="34" spans="2:17" ht="27" x14ac:dyDescent="0.2">
      <c r="B34" s="108" t="s">
        <v>90</v>
      </c>
      <c r="C34" s="109" t="s">
        <v>91</v>
      </c>
      <c r="D34" s="110" t="s">
        <v>92</v>
      </c>
      <c r="E34" s="110" t="s">
        <v>409</v>
      </c>
      <c r="F34" s="110" t="s">
        <v>408</v>
      </c>
      <c r="G34" s="110" t="s">
        <v>101</v>
      </c>
      <c r="H34" s="110" t="s">
        <v>102</v>
      </c>
      <c r="I34" s="110" t="s">
        <v>381</v>
      </c>
      <c r="J34" s="110" t="s">
        <v>382</v>
      </c>
      <c r="K34" s="110" t="s">
        <v>101</v>
      </c>
      <c r="L34" s="111" t="s">
        <v>102</v>
      </c>
    </row>
    <row r="35" spans="2:17" ht="13.5" x14ac:dyDescent="0.25">
      <c r="B35" s="589" t="s">
        <v>104</v>
      </c>
      <c r="C35" s="112" t="s">
        <v>96</v>
      </c>
      <c r="D35" s="113">
        <v>0.5</v>
      </c>
      <c r="E35" s="114">
        <v>650000000</v>
      </c>
      <c r="F35" s="114">
        <v>364779546.97000003</v>
      </c>
      <c r="G35" s="429">
        <f>(+F35/E35)*100</f>
        <v>56.119930303076927</v>
      </c>
      <c r="H35" s="112">
        <f>(G35*D35)</f>
        <v>28.059965151538464</v>
      </c>
      <c r="I35" s="136">
        <v>2250000000</v>
      </c>
      <c r="J35" s="136">
        <v>863851668.10000002</v>
      </c>
      <c r="K35" s="429">
        <f>(+J35/I35)*100</f>
        <v>38.393407471111111</v>
      </c>
      <c r="L35" s="117">
        <f>(K35*D35)</f>
        <v>19.196703735555555</v>
      </c>
      <c r="N35">
        <v>56.12</v>
      </c>
      <c r="O35">
        <v>38.39</v>
      </c>
      <c r="P35">
        <v>56.12</v>
      </c>
      <c r="Q35">
        <v>38.39</v>
      </c>
    </row>
    <row r="36" spans="2:17" ht="13.5" x14ac:dyDescent="0.25">
      <c r="B36" s="589"/>
      <c r="C36" s="112" t="s">
        <v>97</v>
      </c>
      <c r="D36" s="113">
        <v>0.5</v>
      </c>
      <c r="E36" s="114">
        <v>650000000</v>
      </c>
      <c r="F36" s="114">
        <v>558958669.97000003</v>
      </c>
      <c r="G36" s="429">
        <f>(+F37/E37)*100</f>
        <v>71.056785918461543</v>
      </c>
      <c r="H36" s="112">
        <f>(G36*D36)</f>
        <v>35.528392959230771</v>
      </c>
      <c r="I36" s="136">
        <v>2300000000</v>
      </c>
      <c r="J36" s="136">
        <v>1052990729.1900001</v>
      </c>
      <c r="K36" s="429">
        <f>(+J36/I36)*100</f>
        <v>45.782205616956524</v>
      </c>
      <c r="L36" s="117">
        <f>(K36*D36)</f>
        <v>22.891102808478262</v>
      </c>
      <c r="N36">
        <v>71.06</v>
      </c>
      <c r="O36">
        <v>45.78</v>
      </c>
      <c r="P36">
        <v>71.06</v>
      </c>
      <c r="Q36">
        <v>45.78</v>
      </c>
    </row>
    <row r="37" spans="2:17" ht="14.25" thickBot="1" x14ac:dyDescent="0.3">
      <c r="B37" s="592"/>
      <c r="C37" s="123" t="s">
        <v>100</v>
      </c>
      <c r="D37" s="131">
        <f>SUM(D35:D36)</f>
        <v>1</v>
      </c>
      <c r="E37" s="137">
        <f>SUM(E35:E36)</f>
        <v>1300000000</v>
      </c>
      <c r="F37" s="137">
        <f>SUM(F35:F36)</f>
        <v>923738216.94000006</v>
      </c>
      <c r="G37" s="162">
        <f>(+F37/E37)*100</f>
        <v>71.056785918461543</v>
      </c>
      <c r="H37" s="123">
        <f>SUM(H35:H35)</f>
        <v>28.059965151538464</v>
      </c>
      <c r="I37" s="138">
        <f>SUM(I35:I35)</f>
        <v>2250000000</v>
      </c>
      <c r="J37" s="138">
        <f>SUM(J35:J35)</f>
        <v>863851668.10000002</v>
      </c>
      <c r="K37" s="162">
        <f>(+J37/I37)*100</f>
        <v>38.393407471111111</v>
      </c>
      <c r="L37" s="124">
        <f>SUM(L35:L36)</f>
        <v>42.087806544033818</v>
      </c>
      <c r="N37" s="426">
        <v>63.59</v>
      </c>
      <c r="O37" s="426">
        <v>42.09</v>
      </c>
      <c r="P37" s="427">
        <f>SUM(P35:P36)/2</f>
        <v>63.59</v>
      </c>
      <c r="Q37">
        <f>SUM(Q35:Q36)/2</f>
        <v>42.085000000000001</v>
      </c>
    </row>
    <row r="38" spans="2:17" ht="14.25" thickBot="1" x14ac:dyDescent="0.3">
      <c r="B38" s="125"/>
      <c r="C38" s="126"/>
      <c r="D38" s="126"/>
      <c r="E38" s="126"/>
      <c r="F38" s="126"/>
      <c r="G38" s="126"/>
      <c r="H38" s="126"/>
      <c r="I38" s="126"/>
      <c r="J38" s="126"/>
      <c r="K38" s="126"/>
      <c r="L38" s="128"/>
    </row>
    <row r="39" spans="2:17" ht="27" x14ac:dyDescent="0.2">
      <c r="B39" s="97" t="s">
        <v>90</v>
      </c>
      <c r="C39" s="98" t="s">
        <v>91</v>
      </c>
      <c r="D39" s="98" t="s">
        <v>92</v>
      </c>
      <c r="E39" s="98" t="s">
        <v>407</v>
      </c>
      <c r="F39" s="98" t="s">
        <v>408</v>
      </c>
      <c r="G39" s="98" t="s">
        <v>93</v>
      </c>
      <c r="H39" s="98" t="s">
        <v>94</v>
      </c>
      <c r="I39" s="98" t="s">
        <v>379</v>
      </c>
      <c r="J39" s="98" t="s">
        <v>380</v>
      </c>
      <c r="K39" s="98" t="s">
        <v>93</v>
      </c>
      <c r="L39" s="99" t="s">
        <v>94</v>
      </c>
    </row>
    <row r="40" spans="2:17" ht="13.5" x14ac:dyDescent="0.25">
      <c r="B40" s="589" t="s">
        <v>105</v>
      </c>
      <c r="C40" s="100" t="s">
        <v>96</v>
      </c>
      <c r="D40" s="101">
        <v>1</v>
      </c>
      <c r="E40" s="100">
        <v>1300</v>
      </c>
      <c r="F40" s="100">
        <v>1100</v>
      </c>
      <c r="G40" s="431">
        <f>(+F40/E40)*100</f>
        <v>84.615384615384613</v>
      </c>
      <c r="H40" s="100">
        <f>(G40*D40)</f>
        <v>84.615384615384613</v>
      </c>
      <c r="I40" s="100">
        <v>1800</v>
      </c>
      <c r="J40" s="100">
        <v>759.5</v>
      </c>
      <c r="K40" s="431">
        <f>(+J40/I40)*100</f>
        <v>42.194444444444443</v>
      </c>
      <c r="L40" s="103">
        <f>(K40*D40)</f>
        <v>42.194444444444443</v>
      </c>
      <c r="N40" s="426">
        <v>84.62</v>
      </c>
      <c r="O40" s="426">
        <v>42.19</v>
      </c>
    </row>
    <row r="41" spans="2:17" ht="13.5" x14ac:dyDescent="0.25">
      <c r="B41" s="589"/>
      <c r="C41" s="104" t="s">
        <v>100</v>
      </c>
      <c r="D41" s="105">
        <f>SUM(D40:D40)</f>
        <v>1</v>
      </c>
      <c r="E41" s="106">
        <f>SUM(E40:E40)</f>
        <v>1300</v>
      </c>
      <c r="F41" s="106">
        <f>SUM(F40:F40)</f>
        <v>1100</v>
      </c>
      <c r="G41" s="106">
        <f>(+F41/E41)*100</f>
        <v>84.615384615384613</v>
      </c>
      <c r="H41" s="106">
        <f>SUM(H40:H40)</f>
        <v>84.615384615384613</v>
      </c>
      <c r="I41" s="106">
        <f>SUM(I40:I40)</f>
        <v>1800</v>
      </c>
      <c r="J41" s="106">
        <f>SUM(J40:J40)</f>
        <v>759.5</v>
      </c>
      <c r="K41" s="106">
        <f>(+J41/I41)*100</f>
        <v>42.194444444444443</v>
      </c>
      <c r="L41" s="107">
        <f>SUM(L40:L40)</f>
        <v>42.194444444444443</v>
      </c>
    </row>
    <row r="42" spans="2:17" ht="27" x14ac:dyDescent="0.2">
      <c r="B42" s="108" t="s">
        <v>90</v>
      </c>
      <c r="C42" s="109" t="s">
        <v>91</v>
      </c>
      <c r="D42" s="110" t="s">
        <v>92</v>
      </c>
      <c r="E42" s="110" t="s">
        <v>409</v>
      </c>
      <c r="F42" s="110" t="s">
        <v>408</v>
      </c>
      <c r="G42" s="110" t="s">
        <v>101</v>
      </c>
      <c r="H42" s="110" t="s">
        <v>102</v>
      </c>
      <c r="I42" s="110" t="s">
        <v>381</v>
      </c>
      <c r="J42" s="110" t="s">
        <v>382</v>
      </c>
      <c r="K42" s="110" t="s">
        <v>101</v>
      </c>
      <c r="L42" s="111" t="s">
        <v>102</v>
      </c>
    </row>
    <row r="43" spans="2:17" ht="13.5" x14ac:dyDescent="0.25">
      <c r="B43" s="587" t="s">
        <v>105</v>
      </c>
      <c r="C43" s="112" t="s">
        <v>96</v>
      </c>
      <c r="D43" s="113">
        <v>1</v>
      </c>
      <c r="E43" s="136">
        <v>1300000000</v>
      </c>
      <c r="F43" s="136">
        <v>1257630976.97</v>
      </c>
      <c r="G43" s="429">
        <f>(+F43/E43)*100</f>
        <v>96.740844382307685</v>
      </c>
      <c r="H43" s="112">
        <f>(G43*D43)</f>
        <v>96.740844382307685</v>
      </c>
      <c r="I43" s="136">
        <v>4600000000</v>
      </c>
      <c r="J43" s="136">
        <v>2150362660.98</v>
      </c>
      <c r="K43" s="429">
        <f>(+J43/I43)*100</f>
        <v>46.747014369130433</v>
      </c>
      <c r="L43" s="117">
        <f>(K43*D43)</f>
        <v>46.747014369130433</v>
      </c>
      <c r="N43" s="426">
        <v>96.74</v>
      </c>
      <c r="O43" s="426">
        <v>46.75</v>
      </c>
      <c r="P43" s="54"/>
    </row>
    <row r="44" spans="2:17" ht="14.25" thickBot="1" x14ac:dyDescent="0.3">
      <c r="B44" s="588"/>
      <c r="C44" s="120" t="s">
        <v>100</v>
      </c>
      <c r="D44" s="121">
        <f>SUM(D43:D43)</f>
        <v>1</v>
      </c>
      <c r="E44" s="137">
        <f>SUM(E43:E43)</f>
        <v>1300000000</v>
      </c>
      <c r="F44" s="137">
        <f>SUM(F43:F43)</f>
        <v>1257630976.97</v>
      </c>
      <c r="G44" s="162">
        <f>(+F44/E44)*100</f>
        <v>96.740844382307685</v>
      </c>
      <c r="H44" s="123">
        <f>SUM(H43:H43)</f>
        <v>96.740844382307685</v>
      </c>
      <c r="I44" s="137">
        <f>SUM(I43:I43)</f>
        <v>4600000000</v>
      </c>
      <c r="J44" s="137">
        <f>SUM(J43:J43)</f>
        <v>2150362660.98</v>
      </c>
      <c r="K44" s="162">
        <f>(+J44/I44)*100</f>
        <v>46.747014369130433</v>
      </c>
      <c r="L44" s="124">
        <f>SUM(L43:L43)</f>
        <v>46.747014369130433</v>
      </c>
    </row>
    <row r="45" spans="2:17" ht="14.25" thickBot="1" x14ac:dyDescent="0.3">
      <c r="B45" s="125"/>
      <c r="C45" s="126"/>
      <c r="D45" s="126"/>
      <c r="E45" s="126"/>
      <c r="F45" s="126"/>
      <c r="G45" s="126"/>
      <c r="H45" s="126"/>
      <c r="I45" s="126"/>
      <c r="J45" s="126"/>
      <c r="K45" s="126"/>
      <c r="L45" s="128"/>
    </row>
    <row r="46" spans="2:17" ht="27" x14ac:dyDescent="0.2">
      <c r="B46" s="97" t="s">
        <v>90</v>
      </c>
      <c r="C46" s="98" t="s">
        <v>91</v>
      </c>
      <c r="D46" s="98" t="s">
        <v>92</v>
      </c>
      <c r="E46" s="98" t="s">
        <v>407</v>
      </c>
      <c r="F46" s="98" t="s">
        <v>408</v>
      </c>
      <c r="G46" s="98" t="s">
        <v>93</v>
      </c>
      <c r="H46" s="98" t="s">
        <v>94</v>
      </c>
      <c r="I46" s="98" t="s">
        <v>379</v>
      </c>
      <c r="J46" s="98" t="s">
        <v>380</v>
      </c>
      <c r="K46" s="98" t="s">
        <v>93</v>
      </c>
      <c r="L46" s="99" t="s">
        <v>94</v>
      </c>
    </row>
    <row r="47" spans="2:17" ht="13.5" x14ac:dyDescent="0.25">
      <c r="B47" s="589" t="s">
        <v>106</v>
      </c>
      <c r="C47" s="100" t="s">
        <v>96</v>
      </c>
      <c r="D47" s="101">
        <v>0.3</v>
      </c>
      <c r="E47" s="100">
        <v>600</v>
      </c>
      <c r="F47" s="100">
        <v>600</v>
      </c>
      <c r="G47" s="428">
        <f>(+F47/E47)*100</f>
        <v>100</v>
      </c>
      <c r="H47" s="100">
        <f>(G47*D47)</f>
        <v>30</v>
      </c>
      <c r="I47" s="100">
        <v>900</v>
      </c>
      <c r="J47" s="100">
        <v>490</v>
      </c>
      <c r="K47" s="428">
        <f>(+J47/I47)*100</f>
        <v>54.444444444444443</v>
      </c>
      <c r="L47" s="103">
        <f>(K47*D47)</f>
        <v>16.333333333333332</v>
      </c>
      <c r="N47">
        <v>100</v>
      </c>
      <c r="O47">
        <v>54.44</v>
      </c>
      <c r="P47">
        <v>100</v>
      </c>
      <c r="Q47">
        <v>54.44</v>
      </c>
    </row>
    <row r="48" spans="2:17" ht="13.5" x14ac:dyDescent="0.25">
      <c r="B48" s="589"/>
      <c r="C48" s="100" t="s">
        <v>97</v>
      </c>
      <c r="D48" s="101">
        <v>0.1</v>
      </c>
      <c r="E48" s="100">
        <v>100</v>
      </c>
      <c r="F48" s="100">
        <v>100</v>
      </c>
      <c r="G48" s="428">
        <f>(+F48/E48)*100</f>
        <v>100</v>
      </c>
      <c r="H48" s="100">
        <f>(G48*D48)</f>
        <v>10</v>
      </c>
      <c r="I48" s="100">
        <v>100</v>
      </c>
      <c r="J48" s="100">
        <v>50</v>
      </c>
      <c r="K48" s="428">
        <f>(+J48/I48)*100</f>
        <v>50</v>
      </c>
      <c r="L48" s="103">
        <f>(K48*D48)</f>
        <v>5</v>
      </c>
      <c r="N48">
        <v>100</v>
      </c>
      <c r="O48">
        <v>50</v>
      </c>
      <c r="P48">
        <v>100</v>
      </c>
      <c r="Q48">
        <v>50</v>
      </c>
    </row>
    <row r="49" spans="2:17" ht="13.5" x14ac:dyDescent="0.25">
      <c r="B49" s="589"/>
      <c r="C49" s="100" t="s">
        <v>98</v>
      </c>
      <c r="D49" s="101">
        <v>0.6</v>
      </c>
      <c r="E49" s="100">
        <v>1900</v>
      </c>
      <c r="F49" s="100">
        <v>1800</v>
      </c>
      <c r="G49" s="428">
        <f>(+F49/E49)*100</f>
        <v>94.73684210526315</v>
      </c>
      <c r="H49" s="100">
        <f>(G49*D49)</f>
        <v>56.84210526315789</v>
      </c>
      <c r="I49" s="100">
        <v>2900</v>
      </c>
      <c r="J49" s="100">
        <v>1767</v>
      </c>
      <c r="K49" s="428">
        <f>(+J49/I49)*100</f>
        <v>60.931034482758619</v>
      </c>
      <c r="L49" s="103">
        <f>(K49*D49)</f>
        <v>36.558620689655172</v>
      </c>
      <c r="N49">
        <v>94.74</v>
      </c>
      <c r="O49">
        <v>60.93</v>
      </c>
      <c r="P49">
        <v>94.74</v>
      </c>
      <c r="Q49">
        <v>60.93</v>
      </c>
    </row>
    <row r="50" spans="2:17" ht="13.5" x14ac:dyDescent="0.25">
      <c r="B50" s="589"/>
      <c r="C50" s="104" t="s">
        <v>100</v>
      </c>
      <c r="D50" s="105">
        <f>SUM(D47:D49)</f>
        <v>1</v>
      </c>
      <c r="E50" s="106">
        <f>SUM(E47:E49)</f>
        <v>2600</v>
      </c>
      <c r="F50" s="106">
        <f>SUM(F47:F49)</f>
        <v>2500</v>
      </c>
      <c r="G50" s="156">
        <f>(+F50/E50)*100</f>
        <v>96.15384615384616</v>
      </c>
      <c r="H50" s="106">
        <f>SUM(H47:H49)</f>
        <v>96.84210526315789</v>
      </c>
      <c r="I50" s="106">
        <f>SUM(I47:I49)</f>
        <v>3900</v>
      </c>
      <c r="J50" s="106">
        <f>SUM(J47:J49)</f>
        <v>2307</v>
      </c>
      <c r="K50" s="156">
        <f>(+J50/I50)*100</f>
        <v>59.15384615384616</v>
      </c>
      <c r="L50" s="107">
        <f>SUM(L47:L49)</f>
        <v>57.8919540229885</v>
      </c>
      <c r="N50" s="426">
        <v>98.25</v>
      </c>
      <c r="O50" s="426">
        <v>55.12</v>
      </c>
      <c r="P50">
        <f>SUM(P47:P49)/3</f>
        <v>98.24666666666667</v>
      </c>
      <c r="Q50">
        <f>SUM(Q47:Q49)/3</f>
        <v>55.123333333333335</v>
      </c>
    </row>
    <row r="51" spans="2:17" ht="27" x14ac:dyDescent="0.2">
      <c r="B51" s="108" t="s">
        <v>90</v>
      </c>
      <c r="C51" s="109" t="s">
        <v>91</v>
      </c>
      <c r="D51" s="110" t="s">
        <v>92</v>
      </c>
      <c r="E51" s="110" t="s">
        <v>409</v>
      </c>
      <c r="F51" s="110" t="s">
        <v>408</v>
      </c>
      <c r="G51" s="110" t="s">
        <v>101</v>
      </c>
      <c r="H51" s="110" t="s">
        <v>102</v>
      </c>
      <c r="I51" s="110" t="s">
        <v>381</v>
      </c>
      <c r="J51" s="110" t="s">
        <v>382</v>
      </c>
      <c r="K51" s="110" t="s">
        <v>101</v>
      </c>
      <c r="L51" s="111" t="s">
        <v>102</v>
      </c>
    </row>
    <row r="52" spans="2:17" ht="13.5" x14ac:dyDescent="0.25">
      <c r="B52" s="590" t="s">
        <v>106</v>
      </c>
      <c r="C52" s="112" t="s">
        <v>96</v>
      </c>
      <c r="D52" s="113">
        <v>0.3</v>
      </c>
      <c r="E52" s="136">
        <v>700000000</v>
      </c>
      <c r="F52" s="136">
        <v>575070034.64999998</v>
      </c>
      <c r="G52" s="429">
        <f>(+F52/E52)*100</f>
        <v>82.152862092857134</v>
      </c>
      <c r="H52" s="112">
        <f>(G52*D52)</f>
        <v>24.645858627857141</v>
      </c>
      <c r="I52" s="136">
        <v>2700000000</v>
      </c>
      <c r="J52" s="136">
        <v>1145119731.24</v>
      </c>
      <c r="K52" s="429">
        <f>(+J52/I52)*100</f>
        <v>42.411841897777776</v>
      </c>
      <c r="L52" s="117">
        <f>(K52*D52)</f>
        <v>12.723552569333332</v>
      </c>
      <c r="N52">
        <v>82.15</v>
      </c>
      <c r="O52">
        <v>42.41</v>
      </c>
      <c r="P52">
        <v>82.15</v>
      </c>
      <c r="Q52">
        <v>42.41</v>
      </c>
    </row>
    <row r="53" spans="2:17" ht="13.5" x14ac:dyDescent="0.25">
      <c r="B53" s="590"/>
      <c r="C53" s="112" t="s">
        <v>97</v>
      </c>
      <c r="D53" s="113">
        <v>0.1</v>
      </c>
      <c r="E53" s="136">
        <v>50000000</v>
      </c>
      <c r="F53" s="136">
        <v>34130824.380000003</v>
      </c>
      <c r="G53" s="429">
        <f>(+F53/E53)*100</f>
        <v>68.26164876</v>
      </c>
      <c r="H53" s="112">
        <f>(G53*D53)</f>
        <v>6.826164876</v>
      </c>
      <c r="I53" s="136">
        <v>200000000</v>
      </c>
      <c r="J53" s="136">
        <v>63467470.439999998</v>
      </c>
      <c r="K53" s="429">
        <f>(+J53/I53)*100</f>
        <v>31.733735219999996</v>
      </c>
      <c r="L53" s="117">
        <f>(K53*D53)</f>
        <v>3.1733735219999999</v>
      </c>
      <c r="N53">
        <v>68.260000000000005</v>
      </c>
      <c r="O53">
        <v>31.73</v>
      </c>
      <c r="P53">
        <v>68.260000000000005</v>
      </c>
      <c r="Q53">
        <v>31.73</v>
      </c>
    </row>
    <row r="54" spans="2:17" ht="13.5" x14ac:dyDescent="0.25">
      <c r="B54" s="590"/>
      <c r="C54" s="112" t="s">
        <v>98</v>
      </c>
      <c r="D54" s="113">
        <v>0.6</v>
      </c>
      <c r="E54" s="136">
        <v>1650000000</v>
      </c>
      <c r="F54" s="136">
        <v>1231074961.97</v>
      </c>
      <c r="G54" s="429">
        <f>(+F54/E54)*100</f>
        <v>74.61060375575758</v>
      </c>
      <c r="H54" s="112">
        <f>(G54*D54)</f>
        <v>44.766362253454545</v>
      </c>
      <c r="I54" s="136">
        <v>6000000000</v>
      </c>
      <c r="J54" s="136">
        <v>2849280456.9699998</v>
      </c>
      <c r="K54" s="429">
        <f>(+J54/I54)*100</f>
        <v>47.488007616166662</v>
      </c>
      <c r="L54" s="117">
        <f>(K54*D54)</f>
        <v>28.492804569699995</v>
      </c>
      <c r="N54">
        <v>74.61</v>
      </c>
      <c r="O54">
        <v>47.49</v>
      </c>
      <c r="P54">
        <v>74.61</v>
      </c>
      <c r="Q54">
        <v>47.49</v>
      </c>
    </row>
    <row r="55" spans="2:17" ht="14.25" thickBot="1" x14ac:dyDescent="0.3">
      <c r="B55" s="591"/>
      <c r="C55" s="120" t="s">
        <v>100</v>
      </c>
      <c r="D55" s="121">
        <f>SUM(D52:D54)</f>
        <v>1</v>
      </c>
      <c r="E55" s="137">
        <f>SUM(E52:E54)</f>
        <v>2400000000</v>
      </c>
      <c r="F55" s="137">
        <f>SUM(F52:F54)</f>
        <v>1840275821</v>
      </c>
      <c r="G55" s="158">
        <f>(+F55/E55)*100</f>
        <v>76.678159208333327</v>
      </c>
      <c r="H55" s="123">
        <f>SUM(H52:H54)</f>
        <v>76.23838575731169</v>
      </c>
      <c r="I55" s="137">
        <f>SUM(I52:I54)</f>
        <v>8900000000</v>
      </c>
      <c r="J55" s="137">
        <f>SUM(J52:J54)</f>
        <v>4057867658.6499996</v>
      </c>
      <c r="K55" s="158">
        <f>(+J55/I55)*100</f>
        <v>45.59401863651685</v>
      </c>
      <c r="L55" s="124">
        <f>SUM(L52:L54)</f>
        <v>44.389730661033326</v>
      </c>
      <c r="N55" s="426">
        <v>75</v>
      </c>
      <c r="O55" s="426">
        <v>40.54</v>
      </c>
      <c r="P55">
        <f>SUM(P52:P54)/3</f>
        <v>75.006666666666675</v>
      </c>
      <c r="Q55">
        <f>SUM(Q52:Q54)/3</f>
        <v>40.543333333333329</v>
      </c>
    </row>
    <row r="56" spans="2:17" ht="14.25" thickBot="1" x14ac:dyDescent="0.3">
      <c r="B56" s="125"/>
      <c r="C56" s="126"/>
      <c r="D56" s="126"/>
      <c r="E56" s="126"/>
      <c r="F56" s="126"/>
      <c r="G56" s="126"/>
      <c r="H56" s="126"/>
      <c r="I56" s="126"/>
      <c r="J56" s="126"/>
      <c r="K56" s="126"/>
      <c r="L56" s="128"/>
    </row>
    <row r="57" spans="2:17" ht="27" x14ac:dyDescent="0.2">
      <c r="B57" s="97" t="s">
        <v>90</v>
      </c>
      <c r="C57" s="98" t="s">
        <v>91</v>
      </c>
      <c r="D57" s="98" t="s">
        <v>92</v>
      </c>
      <c r="E57" s="98" t="s">
        <v>407</v>
      </c>
      <c r="F57" s="98" t="s">
        <v>408</v>
      </c>
      <c r="G57" s="98" t="s">
        <v>93</v>
      </c>
      <c r="H57" s="98" t="s">
        <v>94</v>
      </c>
      <c r="I57" s="98" t="s">
        <v>379</v>
      </c>
      <c r="J57" s="98" t="s">
        <v>380</v>
      </c>
      <c r="K57" s="98" t="s">
        <v>93</v>
      </c>
      <c r="L57" s="99" t="s">
        <v>94</v>
      </c>
    </row>
    <row r="58" spans="2:17" ht="13.5" x14ac:dyDescent="0.25">
      <c r="B58" s="589" t="s">
        <v>107</v>
      </c>
      <c r="C58" s="100" t="s">
        <v>96</v>
      </c>
      <c r="D58" s="101">
        <v>0.5</v>
      </c>
      <c r="E58" s="100">
        <v>1300</v>
      </c>
      <c r="F58" s="100">
        <v>1300</v>
      </c>
      <c r="G58" s="428">
        <f>(+F58/E58)*100</f>
        <v>100</v>
      </c>
      <c r="H58" s="100">
        <f>(G58*D58)</f>
        <v>50</v>
      </c>
      <c r="I58" s="100">
        <v>1300</v>
      </c>
      <c r="J58" s="100">
        <v>756.2</v>
      </c>
      <c r="K58" s="428">
        <f>(+J58/I58)*100</f>
        <v>58.169230769230772</v>
      </c>
      <c r="L58" s="103">
        <f>(K58*D58)</f>
        <v>29.084615384615386</v>
      </c>
      <c r="N58">
        <v>100</v>
      </c>
      <c r="O58">
        <v>58.17</v>
      </c>
      <c r="Q58">
        <v>58.17</v>
      </c>
    </row>
    <row r="59" spans="2:17" ht="13.5" x14ac:dyDescent="0.25">
      <c r="B59" s="589"/>
      <c r="C59" s="100" t="s">
        <v>97</v>
      </c>
      <c r="D59" s="101">
        <v>0.5</v>
      </c>
      <c r="E59" s="100">
        <v>900</v>
      </c>
      <c r="F59" s="100">
        <v>900</v>
      </c>
      <c r="G59" s="428">
        <f>(+F59/E59)*100</f>
        <v>100</v>
      </c>
      <c r="H59" s="100">
        <f>(G59*D59)</f>
        <v>50</v>
      </c>
      <c r="I59" s="100">
        <v>900</v>
      </c>
      <c r="J59" s="100">
        <v>697.62</v>
      </c>
      <c r="K59" s="428">
        <f>(+J59/I59)*100</f>
        <v>77.513333333333335</v>
      </c>
      <c r="L59" s="103">
        <f>(K59*D59)</f>
        <v>38.756666666666668</v>
      </c>
      <c r="N59">
        <v>100</v>
      </c>
      <c r="O59">
        <v>77.510000000000005</v>
      </c>
      <c r="Q59">
        <v>77.510000000000005</v>
      </c>
    </row>
    <row r="60" spans="2:17" ht="13.5" x14ac:dyDescent="0.25">
      <c r="B60" s="589"/>
      <c r="C60" s="104" t="s">
        <v>100</v>
      </c>
      <c r="D60" s="105">
        <f>SUM(D58:D59)</f>
        <v>1</v>
      </c>
      <c r="E60" s="106">
        <f>SUM(E58:E59)</f>
        <v>2200</v>
      </c>
      <c r="F60" s="106">
        <f>SUM(F58:F59)</f>
        <v>2200</v>
      </c>
      <c r="G60" s="156">
        <f>(+F60/E60)*100</f>
        <v>100</v>
      </c>
      <c r="H60" s="106">
        <f>SUM(H58:H59)</f>
        <v>100</v>
      </c>
      <c r="I60" s="106">
        <f>SUM(I58:I59)</f>
        <v>2200</v>
      </c>
      <c r="J60" s="106">
        <f>SUM(J58:J59)</f>
        <v>1453.8200000000002</v>
      </c>
      <c r="K60" s="156">
        <f>(+J60/I60)*100</f>
        <v>66.082727272727283</v>
      </c>
      <c r="L60" s="107">
        <f>SUM(L58:L59)</f>
        <v>67.84128205128205</v>
      </c>
      <c r="N60" s="426">
        <v>100</v>
      </c>
      <c r="O60" s="426">
        <v>67.819999999999993</v>
      </c>
      <c r="Q60">
        <f>SUM(Q58:Q59)/2</f>
        <v>67.84</v>
      </c>
    </row>
    <row r="61" spans="2:17" ht="27" x14ac:dyDescent="0.2">
      <c r="B61" s="108" t="s">
        <v>90</v>
      </c>
      <c r="C61" s="109" t="s">
        <v>91</v>
      </c>
      <c r="D61" s="110" t="s">
        <v>92</v>
      </c>
      <c r="E61" s="110" t="s">
        <v>409</v>
      </c>
      <c r="F61" s="110" t="s">
        <v>408</v>
      </c>
      <c r="G61" s="110" t="s">
        <v>101</v>
      </c>
      <c r="H61" s="110" t="s">
        <v>102</v>
      </c>
      <c r="I61" s="110" t="s">
        <v>381</v>
      </c>
      <c r="J61" s="110" t="s">
        <v>382</v>
      </c>
      <c r="K61" s="110" t="s">
        <v>101</v>
      </c>
      <c r="L61" s="111" t="s">
        <v>102</v>
      </c>
    </row>
    <row r="62" spans="2:17" ht="13.5" x14ac:dyDescent="0.25">
      <c r="B62" s="589" t="s">
        <v>107</v>
      </c>
      <c r="C62" s="112" t="s">
        <v>96</v>
      </c>
      <c r="D62" s="113">
        <v>0.5</v>
      </c>
      <c r="E62" s="136">
        <v>600000000</v>
      </c>
      <c r="F62" s="136">
        <v>598093516.67999995</v>
      </c>
      <c r="G62" s="429">
        <f>(+F62/E62)*100</f>
        <v>99.682252779999985</v>
      </c>
      <c r="H62" s="112">
        <f>(G62*D62)</f>
        <v>49.841126389999992</v>
      </c>
      <c r="I62" s="136">
        <v>2200000000</v>
      </c>
      <c r="J62" s="136">
        <v>1113358088.5799999</v>
      </c>
      <c r="K62" s="429">
        <f>(+J62/I62)*100</f>
        <v>50.607185844545455</v>
      </c>
      <c r="L62" s="117">
        <f>(K62*D62)</f>
        <v>25.303592922272728</v>
      </c>
      <c r="N62">
        <v>99.68</v>
      </c>
      <c r="O62">
        <v>50.61</v>
      </c>
      <c r="P62">
        <v>99.68</v>
      </c>
      <c r="Q62">
        <v>50.61</v>
      </c>
    </row>
    <row r="63" spans="2:17" ht="13.5" x14ac:dyDescent="0.25">
      <c r="B63" s="589"/>
      <c r="C63" s="112" t="s">
        <v>97</v>
      </c>
      <c r="D63" s="113">
        <v>0.5</v>
      </c>
      <c r="E63" s="136">
        <v>900000000</v>
      </c>
      <c r="F63" s="136">
        <v>798712338.83000004</v>
      </c>
      <c r="G63" s="429">
        <f>(+F63/E63)*100</f>
        <v>88.745815425555563</v>
      </c>
      <c r="H63" s="112">
        <f>(G63*D63)</f>
        <v>44.372907712777781</v>
      </c>
      <c r="I63" s="136">
        <v>3600000000</v>
      </c>
      <c r="J63" s="136">
        <v>1691205525.5599999</v>
      </c>
      <c r="K63" s="429">
        <f>(+J63/I63)*100</f>
        <v>46.977931265555554</v>
      </c>
      <c r="L63" s="117">
        <f>(K63*D63)</f>
        <v>23.488965632777777</v>
      </c>
      <c r="N63">
        <v>88.75</v>
      </c>
      <c r="O63">
        <v>46.98</v>
      </c>
      <c r="P63">
        <v>88.75</v>
      </c>
      <c r="Q63">
        <v>46.98</v>
      </c>
    </row>
    <row r="64" spans="2:17" ht="14.25" thickBot="1" x14ac:dyDescent="0.3">
      <c r="B64" s="592"/>
      <c r="C64" s="120" t="s">
        <v>100</v>
      </c>
      <c r="D64" s="121">
        <f>SUM(D62:D63)</f>
        <v>1</v>
      </c>
      <c r="E64" s="137">
        <f>SUM(E62:E63)</f>
        <v>1500000000</v>
      </c>
      <c r="F64" s="137">
        <f>SUM(F62:F63)</f>
        <v>1396805855.51</v>
      </c>
      <c r="G64" s="158">
        <f>(+F64/E64)*100</f>
        <v>93.120390367333329</v>
      </c>
      <c r="H64" s="123">
        <f>SUM(H62:H63)</f>
        <v>94.214034102777774</v>
      </c>
      <c r="I64" s="137">
        <f>SUM(I62:I63)</f>
        <v>5800000000</v>
      </c>
      <c r="J64" s="137">
        <f>SUM(J62:J63)</f>
        <v>2804563614.1399999</v>
      </c>
      <c r="K64" s="158">
        <f>(+J64/I64)*100</f>
        <v>48.354545071379306</v>
      </c>
      <c r="L64" s="124">
        <f>SUM(L62:L63)</f>
        <v>48.792558555050505</v>
      </c>
      <c r="N64" s="426">
        <v>94.22</v>
      </c>
      <c r="O64" s="426">
        <v>48.8</v>
      </c>
      <c r="P64">
        <f>SUM(P62:P63)/2</f>
        <v>94.215000000000003</v>
      </c>
      <c r="Q64">
        <f>SUM(Q62:Q63)/2</f>
        <v>48.795000000000002</v>
      </c>
    </row>
    <row r="69" spans="2:12" x14ac:dyDescent="0.2">
      <c r="B69" s="92"/>
      <c r="C69" s="93"/>
      <c r="D69" s="90"/>
      <c r="E69" s="90"/>
      <c r="F69" s="90"/>
      <c r="G69" s="90"/>
      <c r="H69" s="90"/>
      <c r="I69" s="90"/>
      <c r="J69" s="90"/>
      <c r="K69" s="90"/>
      <c r="L69" s="91"/>
    </row>
  </sheetData>
  <mergeCells count="16">
    <mergeCell ref="B3:L3"/>
    <mergeCell ref="B4:L4"/>
    <mergeCell ref="B5:L5"/>
    <mergeCell ref="B6:L6"/>
    <mergeCell ref="B9:B13"/>
    <mergeCell ref="B15:B19"/>
    <mergeCell ref="B47:B50"/>
    <mergeCell ref="B52:B55"/>
    <mergeCell ref="B58:B60"/>
    <mergeCell ref="B62:B64"/>
    <mergeCell ref="B22:B24"/>
    <mergeCell ref="B26:B28"/>
    <mergeCell ref="B31:B33"/>
    <mergeCell ref="B35:B37"/>
    <mergeCell ref="B40:B41"/>
    <mergeCell ref="B43:B44"/>
  </mergeCells>
  <pageMargins left="0.70866141732283472" right="0.70866141732283472" top="0.74803149606299213" bottom="0.74803149606299213" header="0.31496062992125984" footer="0.31496062992125984"/>
  <pageSetup scale="70" orientation="landscape" r:id="rId1"/>
  <rowBreaks count="1" manualBreakCount="1">
    <brk id="37" min="1" max="11"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79"/>
  <sheetViews>
    <sheetView tabSelected="1" view="pageBreakPreview" zoomScale="110" zoomScaleNormal="100" zoomScaleSheetLayoutView="110" workbookViewId="0">
      <selection activeCell="C7" sqref="C7:G7"/>
    </sheetView>
  </sheetViews>
  <sheetFormatPr baseColWidth="10" defaultRowHeight="12.75" x14ac:dyDescent="0.2"/>
  <cols>
    <col min="1" max="1" width="12.5703125" customWidth="1"/>
    <col min="2" max="2" width="1.42578125" customWidth="1"/>
    <col min="3" max="3" width="37" customWidth="1"/>
    <col min="4" max="4" width="10" customWidth="1"/>
    <col min="5" max="5" width="10.42578125" customWidth="1"/>
    <col min="6" max="7" width="9.85546875" customWidth="1"/>
    <col min="8" max="8" width="1.85546875" customWidth="1"/>
    <col min="10" max="10" width="8.42578125" customWidth="1"/>
    <col min="11" max="11" width="6.7109375" customWidth="1"/>
    <col min="12" max="12" width="7.140625" customWidth="1"/>
    <col min="13" max="13" width="7.28515625" customWidth="1"/>
  </cols>
  <sheetData>
    <row r="2" spans="2:9" ht="13.5" thickBot="1" x14ac:dyDescent="0.25"/>
    <row r="3" spans="2:9" ht="8.25" customHeight="1" thickBot="1" x14ac:dyDescent="0.25">
      <c r="B3" s="615"/>
      <c r="C3" s="616"/>
      <c r="D3" s="616"/>
      <c r="E3" s="616"/>
      <c r="F3" s="616"/>
      <c r="G3" s="616"/>
      <c r="H3" s="617"/>
    </row>
    <row r="4" spans="2:9" ht="13.5" thickBot="1" x14ac:dyDescent="0.25">
      <c r="B4" s="82"/>
      <c r="C4" s="600" t="s">
        <v>88</v>
      </c>
      <c r="D4" s="601"/>
      <c r="E4" s="601"/>
      <c r="F4" s="601"/>
      <c r="G4" s="602"/>
      <c r="H4" s="83"/>
    </row>
    <row r="5" spans="2:9" ht="13.5" thickBot="1" x14ac:dyDescent="0.25">
      <c r="B5" s="82"/>
      <c r="C5" s="603" t="s">
        <v>89</v>
      </c>
      <c r="D5" s="604"/>
      <c r="E5" s="604"/>
      <c r="F5" s="604"/>
      <c r="G5" s="605"/>
      <c r="H5" s="83"/>
    </row>
    <row r="6" spans="2:9" ht="39" customHeight="1" thickBot="1" x14ac:dyDescent="0.25">
      <c r="B6" s="82"/>
      <c r="C6" s="626" t="s">
        <v>108</v>
      </c>
      <c r="D6" s="627"/>
      <c r="E6" s="627"/>
      <c r="F6" s="627"/>
      <c r="G6" s="628"/>
      <c r="H6" s="83"/>
    </row>
    <row r="7" spans="2:9" ht="13.5" thickBot="1" x14ac:dyDescent="0.25">
      <c r="B7" s="82"/>
      <c r="C7" s="600" t="s">
        <v>386</v>
      </c>
      <c r="D7" s="601"/>
      <c r="E7" s="601"/>
      <c r="F7" s="601"/>
      <c r="G7" s="602"/>
      <c r="H7" s="83"/>
    </row>
    <row r="8" spans="2:9" ht="13.5" thickBot="1" x14ac:dyDescent="0.25">
      <c r="B8" s="82"/>
      <c r="C8" s="618" t="s">
        <v>109</v>
      </c>
      <c r="D8" s="619"/>
      <c r="E8" s="619"/>
      <c r="F8" s="619"/>
      <c r="G8" s="620"/>
      <c r="H8" s="83"/>
    </row>
    <row r="9" spans="2:9" ht="34.5" thickBot="1" x14ac:dyDescent="0.25">
      <c r="B9" s="82"/>
      <c r="C9" s="84" t="s">
        <v>110</v>
      </c>
      <c r="D9" s="450" t="s">
        <v>111</v>
      </c>
      <c r="E9" s="450" t="s">
        <v>112</v>
      </c>
      <c r="F9" s="450" t="s">
        <v>113</v>
      </c>
      <c r="G9" s="451" t="s">
        <v>114</v>
      </c>
      <c r="H9" s="83"/>
    </row>
    <row r="10" spans="2:9" x14ac:dyDescent="0.2">
      <c r="B10" s="82"/>
      <c r="C10" s="436" t="s">
        <v>115</v>
      </c>
      <c r="D10" s="437">
        <v>100</v>
      </c>
      <c r="E10" s="438">
        <v>42.5</v>
      </c>
      <c r="F10" s="438">
        <v>78.989999999999995</v>
      </c>
      <c r="G10" s="439">
        <v>50.2</v>
      </c>
      <c r="H10" s="83"/>
      <c r="I10" s="53"/>
    </row>
    <row r="11" spans="2:9" ht="25.5" x14ac:dyDescent="0.2">
      <c r="B11" s="82"/>
      <c r="C11" s="449" t="s">
        <v>116</v>
      </c>
      <c r="D11" s="440">
        <v>100</v>
      </c>
      <c r="E11" s="4">
        <v>17.5</v>
      </c>
      <c r="F11" s="4">
        <v>35.47</v>
      </c>
      <c r="G11" s="441">
        <v>16.96</v>
      </c>
      <c r="H11" s="83"/>
      <c r="I11" s="53"/>
    </row>
    <row r="12" spans="2:9" x14ac:dyDescent="0.2">
      <c r="B12" s="82"/>
      <c r="C12" s="436" t="s">
        <v>117</v>
      </c>
      <c r="D12" s="440">
        <v>100</v>
      </c>
      <c r="E12" s="4">
        <v>28</v>
      </c>
      <c r="F12" s="4">
        <v>10.039999999999999</v>
      </c>
      <c r="G12" s="441">
        <v>21.12</v>
      </c>
      <c r="H12" s="83"/>
      <c r="I12" s="53"/>
    </row>
    <row r="13" spans="2:9" x14ac:dyDescent="0.2">
      <c r="B13" s="82"/>
      <c r="C13" s="436" t="s">
        <v>118</v>
      </c>
      <c r="D13" s="440">
        <v>100</v>
      </c>
      <c r="E13" s="4">
        <v>35</v>
      </c>
      <c r="F13" s="4">
        <v>98.35</v>
      </c>
      <c r="G13" s="441">
        <v>49.1</v>
      </c>
      <c r="H13" s="83"/>
      <c r="I13" s="53"/>
    </row>
    <row r="14" spans="2:9" ht="13.5" thickBot="1" x14ac:dyDescent="0.25">
      <c r="B14" s="82"/>
      <c r="C14" s="168" t="s">
        <v>100</v>
      </c>
      <c r="D14" s="442">
        <v>100</v>
      </c>
      <c r="E14" s="443">
        <v>30.75</v>
      </c>
      <c r="F14" s="443">
        <v>55.71</v>
      </c>
      <c r="G14" s="444">
        <v>34.35</v>
      </c>
      <c r="H14" s="83"/>
    </row>
    <row r="15" spans="2:9" ht="8.25" customHeight="1" thickBot="1" x14ac:dyDescent="0.25">
      <c r="B15" s="82"/>
      <c r="C15" s="81"/>
      <c r="D15" s="81"/>
      <c r="E15" s="81"/>
      <c r="F15" s="85"/>
      <c r="G15" s="85"/>
      <c r="H15" s="83"/>
    </row>
    <row r="16" spans="2:9" ht="13.5" thickBot="1" x14ac:dyDescent="0.25">
      <c r="B16" s="82"/>
      <c r="C16" s="603" t="s">
        <v>119</v>
      </c>
      <c r="D16" s="604"/>
      <c r="E16" s="604"/>
      <c r="F16" s="604"/>
      <c r="G16" s="605"/>
      <c r="H16" s="83"/>
    </row>
    <row r="17" spans="2:12" ht="34.5" thickBot="1" x14ac:dyDescent="0.25">
      <c r="B17" s="82"/>
      <c r="C17" s="79" t="s">
        <v>110</v>
      </c>
      <c r="D17" s="80" t="s">
        <v>111</v>
      </c>
      <c r="E17" s="80" t="s">
        <v>112</v>
      </c>
      <c r="F17" s="80" t="s">
        <v>113</v>
      </c>
      <c r="G17" s="80" t="s">
        <v>114</v>
      </c>
      <c r="H17" s="83"/>
    </row>
    <row r="18" spans="2:12" x14ac:dyDescent="0.2">
      <c r="B18" s="82"/>
      <c r="C18" s="446" t="s">
        <v>120</v>
      </c>
      <c r="D18" s="437">
        <v>100</v>
      </c>
      <c r="E18" s="448">
        <v>46.49</v>
      </c>
      <c r="F18" s="438">
        <v>60.32</v>
      </c>
      <c r="G18" s="439">
        <v>50.81</v>
      </c>
      <c r="H18" s="83"/>
      <c r="I18" s="21"/>
    </row>
    <row r="19" spans="2:12" x14ac:dyDescent="0.2">
      <c r="B19" s="82"/>
      <c r="C19" s="446" t="s">
        <v>121</v>
      </c>
      <c r="D19" s="440">
        <v>88.89</v>
      </c>
      <c r="E19" s="4">
        <v>53.33</v>
      </c>
      <c r="F19" s="4">
        <v>93.27</v>
      </c>
      <c r="G19" s="441">
        <v>45.03</v>
      </c>
      <c r="H19" s="83"/>
      <c r="I19" s="21"/>
    </row>
    <row r="20" spans="2:12" ht="13.5" thickBot="1" x14ac:dyDescent="0.25">
      <c r="B20" s="82"/>
      <c r="C20" s="447" t="s">
        <v>100</v>
      </c>
      <c r="D20" s="442">
        <v>94.45</v>
      </c>
      <c r="E20" s="443">
        <v>49.91</v>
      </c>
      <c r="F20" s="443">
        <v>76.8</v>
      </c>
      <c r="G20" s="444">
        <v>47.92</v>
      </c>
      <c r="H20" s="83"/>
      <c r="I20" s="21"/>
    </row>
    <row r="21" spans="2:12" ht="7.5" customHeight="1" thickBot="1" x14ac:dyDescent="0.25">
      <c r="B21" s="82"/>
      <c r="C21" s="86"/>
      <c r="D21" s="87"/>
      <c r="E21" s="87"/>
      <c r="F21" s="87"/>
      <c r="G21" s="87"/>
      <c r="H21" s="83"/>
      <c r="J21" s="159"/>
      <c r="K21" s="159"/>
    </row>
    <row r="22" spans="2:12" ht="13.5" thickBot="1" x14ac:dyDescent="0.25">
      <c r="B22" s="82"/>
      <c r="C22" s="603" t="s">
        <v>122</v>
      </c>
      <c r="D22" s="604"/>
      <c r="E22" s="604"/>
      <c r="F22" s="604"/>
      <c r="G22" s="605"/>
      <c r="H22" s="83"/>
    </row>
    <row r="23" spans="2:12" ht="34.5" thickBot="1" x14ac:dyDescent="0.25">
      <c r="B23" s="82"/>
      <c r="C23" s="79" t="s">
        <v>110</v>
      </c>
      <c r="D23" s="80" t="s">
        <v>111</v>
      </c>
      <c r="E23" s="80" t="s">
        <v>112</v>
      </c>
      <c r="F23" s="80" t="s">
        <v>113</v>
      </c>
      <c r="G23" s="80" t="s">
        <v>114</v>
      </c>
      <c r="H23" s="83"/>
    </row>
    <row r="24" spans="2:12" x14ac:dyDescent="0.2">
      <c r="B24" s="82"/>
      <c r="C24" s="446" t="s">
        <v>123</v>
      </c>
      <c r="D24" s="437">
        <v>100</v>
      </c>
      <c r="E24" s="438">
        <v>47.96</v>
      </c>
      <c r="F24" s="438">
        <v>56.12</v>
      </c>
      <c r="G24" s="439">
        <v>38.39</v>
      </c>
      <c r="H24" s="83"/>
      <c r="I24" s="21"/>
    </row>
    <row r="25" spans="2:12" ht="25.5" x14ac:dyDescent="0.2">
      <c r="B25" s="82"/>
      <c r="C25" s="446" t="s">
        <v>124</v>
      </c>
      <c r="D25" s="440">
        <v>54.55</v>
      </c>
      <c r="E25" s="4">
        <v>36.54</v>
      </c>
      <c r="F25" s="4">
        <v>71.06</v>
      </c>
      <c r="G25" s="441">
        <v>45.78</v>
      </c>
      <c r="H25" s="83"/>
      <c r="I25" s="21"/>
    </row>
    <row r="26" spans="2:12" ht="13.5" thickBot="1" x14ac:dyDescent="0.25">
      <c r="B26" s="82"/>
      <c r="C26" s="447" t="s">
        <v>100</v>
      </c>
      <c r="D26" s="442">
        <v>77.28</v>
      </c>
      <c r="E26" s="443">
        <v>42.25</v>
      </c>
      <c r="F26" s="443">
        <v>63.59</v>
      </c>
      <c r="G26" s="444">
        <v>42.09</v>
      </c>
      <c r="H26" s="83"/>
      <c r="L26" s="7"/>
    </row>
    <row r="27" spans="2:12" ht="9" customHeight="1" thickBot="1" x14ac:dyDescent="0.25">
      <c r="B27" s="82"/>
      <c r="C27" s="87"/>
      <c r="D27" s="87"/>
      <c r="E27" s="87"/>
      <c r="F27" s="87"/>
      <c r="G27" s="87"/>
      <c r="H27" s="83"/>
      <c r="L27" s="7"/>
    </row>
    <row r="28" spans="2:12" ht="13.5" thickBot="1" x14ac:dyDescent="0.25">
      <c r="B28" s="82"/>
      <c r="C28" s="621" t="s">
        <v>125</v>
      </c>
      <c r="D28" s="622"/>
      <c r="E28" s="622"/>
      <c r="F28" s="622"/>
      <c r="G28" s="623"/>
      <c r="H28" s="83"/>
      <c r="L28" s="7"/>
    </row>
    <row r="29" spans="2:12" ht="34.5" thickBot="1" x14ac:dyDescent="0.25">
      <c r="B29" s="82"/>
      <c r="C29" s="79" t="s">
        <v>110</v>
      </c>
      <c r="D29" s="80" t="s">
        <v>111</v>
      </c>
      <c r="E29" s="80" t="s">
        <v>112</v>
      </c>
      <c r="F29" s="80" t="s">
        <v>113</v>
      </c>
      <c r="G29" s="80" t="s">
        <v>114</v>
      </c>
      <c r="H29" s="83"/>
      <c r="L29" s="7"/>
    </row>
    <row r="30" spans="2:12" x14ac:dyDescent="0.2">
      <c r="B30" s="82"/>
      <c r="C30" s="435" t="s">
        <v>126</v>
      </c>
      <c r="D30" s="445">
        <v>84.62</v>
      </c>
      <c r="E30" s="163">
        <v>42.19</v>
      </c>
      <c r="F30" s="163">
        <v>96.74</v>
      </c>
      <c r="G30" s="164">
        <v>46.75</v>
      </c>
      <c r="H30" s="83"/>
      <c r="L30" s="7"/>
    </row>
    <row r="31" spans="2:12" ht="13.5" thickBot="1" x14ac:dyDescent="0.25">
      <c r="B31" s="82"/>
      <c r="C31" s="168" t="s">
        <v>100</v>
      </c>
      <c r="D31" s="442">
        <v>84.62</v>
      </c>
      <c r="E31" s="443">
        <v>42.19</v>
      </c>
      <c r="F31" s="443">
        <v>96.74</v>
      </c>
      <c r="G31" s="444">
        <v>46.75</v>
      </c>
      <c r="H31" s="83"/>
      <c r="I31" s="21"/>
      <c r="L31" s="7"/>
    </row>
    <row r="32" spans="2:12" ht="7.5" customHeight="1" thickBot="1" x14ac:dyDescent="0.25">
      <c r="B32" s="82"/>
      <c r="C32" s="87"/>
      <c r="D32" s="87"/>
      <c r="E32" s="87"/>
      <c r="F32" s="87"/>
      <c r="G32" s="87"/>
      <c r="H32" s="83"/>
    </row>
    <row r="33" spans="2:8" ht="13.5" thickBot="1" x14ac:dyDescent="0.25">
      <c r="B33" s="82"/>
      <c r="C33" s="621" t="s">
        <v>127</v>
      </c>
      <c r="D33" s="622"/>
      <c r="E33" s="622"/>
      <c r="F33" s="622"/>
      <c r="G33" s="623"/>
      <c r="H33" s="83"/>
    </row>
    <row r="34" spans="2:8" ht="34.5" thickBot="1" x14ac:dyDescent="0.25">
      <c r="B34" s="82"/>
      <c r="C34" s="79" t="s">
        <v>110</v>
      </c>
      <c r="D34" s="80" t="s">
        <v>111</v>
      </c>
      <c r="E34" s="80" t="s">
        <v>112</v>
      </c>
      <c r="F34" s="80" t="s">
        <v>113</v>
      </c>
      <c r="G34" s="80" t="s">
        <v>114</v>
      </c>
      <c r="H34" s="83"/>
    </row>
    <row r="35" spans="2:8" x14ac:dyDescent="0.2">
      <c r="B35" s="82"/>
      <c r="C35" s="435" t="s">
        <v>128</v>
      </c>
      <c r="D35" s="437">
        <v>100</v>
      </c>
      <c r="E35" s="438">
        <v>54.44</v>
      </c>
      <c r="F35" s="438">
        <v>82.15</v>
      </c>
      <c r="G35" s="439">
        <v>42.41</v>
      </c>
      <c r="H35" s="83"/>
    </row>
    <row r="36" spans="2:8" ht="13.5" thickBot="1" x14ac:dyDescent="0.25">
      <c r="B36" s="82"/>
      <c r="C36" s="436" t="s">
        <v>129</v>
      </c>
      <c r="D36" s="440">
        <v>100</v>
      </c>
      <c r="E36" s="4">
        <v>50</v>
      </c>
      <c r="F36" s="4">
        <v>68.260000000000005</v>
      </c>
      <c r="G36" s="441">
        <v>31.73</v>
      </c>
      <c r="H36" s="83"/>
    </row>
    <row r="37" spans="2:8" x14ac:dyDescent="0.2">
      <c r="B37" s="82"/>
      <c r="C37" s="435" t="s">
        <v>130</v>
      </c>
      <c r="D37" s="440">
        <v>94.74</v>
      </c>
      <c r="E37" s="4">
        <v>60.93</v>
      </c>
      <c r="F37" s="4">
        <v>74.61</v>
      </c>
      <c r="G37" s="441">
        <v>47.49</v>
      </c>
      <c r="H37" s="83"/>
    </row>
    <row r="38" spans="2:8" ht="13.5" thickBot="1" x14ac:dyDescent="0.25">
      <c r="B38" s="82"/>
      <c r="C38" s="168" t="s">
        <v>100</v>
      </c>
      <c r="D38" s="442">
        <v>98.25</v>
      </c>
      <c r="E38" s="443">
        <v>55.12</v>
      </c>
      <c r="F38" s="443">
        <v>75</v>
      </c>
      <c r="G38" s="444">
        <v>40.54</v>
      </c>
      <c r="H38" s="83"/>
    </row>
    <row r="39" spans="2:8" ht="9" customHeight="1" thickBot="1" x14ac:dyDescent="0.25">
      <c r="B39" s="82"/>
      <c r="C39" s="87"/>
      <c r="D39" s="87"/>
      <c r="E39" s="87"/>
      <c r="F39" s="87"/>
      <c r="G39" s="87"/>
      <c r="H39" s="83"/>
    </row>
    <row r="40" spans="2:8" ht="13.5" thickBot="1" x14ac:dyDescent="0.25">
      <c r="B40" s="82"/>
      <c r="C40" s="603" t="s">
        <v>131</v>
      </c>
      <c r="D40" s="604"/>
      <c r="E40" s="604"/>
      <c r="F40" s="604"/>
      <c r="G40" s="605"/>
      <c r="H40" s="83"/>
    </row>
    <row r="41" spans="2:8" ht="34.5" thickBot="1" x14ac:dyDescent="0.25">
      <c r="B41" s="82"/>
      <c r="C41" s="79" t="s">
        <v>110</v>
      </c>
      <c r="D41" s="80" t="s">
        <v>111</v>
      </c>
      <c r="E41" s="80" t="s">
        <v>112</v>
      </c>
      <c r="F41" s="80" t="s">
        <v>113</v>
      </c>
      <c r="G41" s="80" t="s">
        <v>114</v>
      </c>
      <c r="H41" s="83"/>
    </row>
    <row r="42" spans="2:8" x14ac:dyDescent="0.2">
      <c r="B42" s="82"/>
      <c r="C42" s="435" t="s">
        <v>132</v>
      </c>
      <c r="D42" s="437">
        <v>100</v>
      </c>
      <c r="E42" s="438">
        <v>58.17</v>
      </c>
      <c r="F42" s="438">
        <v>99.68</v>
      </c>
      <c r="G42" s="439">
        <v>50.61</v>
      </c>
      <c r="H42" s="83"/>
    </row>
    <row r="43" spans="2:8" x14ac:dyDescent="0.2">
      <c r="B43" s="82"/>
      <c r="C43" s="436" t="s">
        <v>133</v>
      </c>
      <c r="D43" s="440">
        <v>100</v>
      </c>
      <c r="E43" s="4">
        <v>77.510000000000005</v>
      </c>
      <c r="F43" s="4">
        <v>88.75</v>
      </c>
      <c r="G43" s="441">
        <v>46.98</v>
      </c>
      <c r="H43" s="83"/>
    </row>
    <row r="44" spans="2:8" ht="13.5" thickBot="1" x14ac:dyDescent="0.25">
      <c r="B44" s="82"/>
      <c r="C44" s="168" t="s">
        <v>100</v>
      </c>
      <c r="D44" s="442">
        <v>100</v>
      </c>
      <c r="E44" s="443">
        <v>67.819999999999993</v>
      </c>
      <c r="F44" s="443">
        <v>94.22</v>
      </c>
      <c r="G44" s="444">
        <v>48.8</v>
      </c>
      <c r="H44" s="83"/>
    </row>
    <row r="45" spans="2:8" ht="8.25" customHeight="1" thickBot="1" x14ac:dyDescent="0.25">
      <c r="B45" s="82"/>
      <c r="C45" s="81"/>
      <c r="D45" s="81"/>
      <c r="E45" s="81"/>
      <c r="F45" s="81"/>
      <c r="G45" s="81"/>
      <c r="H45" s="83"/>
    </row>
    <row r="46" spans="2:8" ht="11.25" customHeight="1" thickBot="1" x14ac:dyDescent="0.25">
      <c r="B46" s="609" t="s">
        <v>134</v>
      </c>
      <c r="C46" s="624"/>
      <c r="D46" s="624"/>
      <c r="E46" s="624"/>
      <c r="F46" s="624"/>
      <c r="G46" s="624"/>
      <c r="H46" s="625"/>
    </row>
    <row r="47" spans="2:8" ht="14.25" customHeight="1" thickBot="1" x14ac:dyDescent="0.25">
      <c r="B47" s="81"/>
      <c r="C47" s="81"/>
      <c r="D47" s="81"/>
      <c r="E47" s="81"/>
      <c r="F47" s="81"/>
      <c r="G47" s="81"/>
      <c r="H47" s="81"/>
    </row>
    <row r="48" spans="2:8" ht="12" customHeight="1" thickBot="1" x14ac:dyDescent="0.25">
      <c r="B48" s="612"/>
      <c r="C48" s="613"/>
      <c r="D48" s="613"/>
      <c r="E48" s="613"/>
      <c r="F48" s="613"/>
      <c r="G48" s="613"/>
      <c r="H48" s="614"/>
    </row>
    <row r="49" spans="2:8" ht="13.5" thickBot="1" x14ac:dyDescent="0.25">
      <c r="B49" s="82"/>
      <c r="C49" s="600" t="s">
        <v>88</v>
      </c>
      <c r="D49" s="601"/>
      <c r="E49" s="601"/>
      <c r="F49" s="601"/>
      <c r="G49" s="602"/>
      <c r="H49" s="83"/>
    </row>
    <row r="50" spans="2:8" ht="13.5" thickBot="1" x14ac:dyDescent="0.25">
      <c r="B50" s="82"/>
      <c r="C50" s="603" t="s">
        <v>89</v>
      </c>
      <c r="D50" s="604"/>
      <c r="E50" s="604"/>
      <c r="F50" s="604"/>
      <c r="G50" s="605"/>
      <c r="H50" s="83"/>
    </row>
    <row r="51" spans="2:8" ht="13.5" thickBot="1" x14ac:dyDescent="0.25">
      <c r="B51" s="82"/>
      <c r="C51" s="603" t="s">
        <v>135</v>
      </c>
      <c r="D51" s="604"/>
      <c r="E51" s="604"/>
      <c r="F51" s="604"/>
      <c r="G51" s="605"/>
      <c r="H51" s="83"/>
    </row>
    <row r="52" spans="2:8" ht="13.5" thickBot="1" x14ac:dyDescent="0.25">
      <c r="B52" s="82"/>
      <c r="C52" s="606" t="s">
        <v>386</v>
      </c>
      <c r="D52" s="607"/>
      <c r="E52" s="607"/>
      <c r="F52" s="607"/>
      <c r="G52" s="608"/>
      <c r="H52" s="83"/>
    </row>
    <row r="53" spans="2:8" ht="33.75" x14ac:dyDescent="0.2">
      <c r="B53" s="82"/>
      <c r="C53" s="165" t="s">
        <v>136</v>
      </c>
      <c r="D53" s="169" t="s">
        <v>111</v>
      </c>
      <c r="E53" s="169" t="s">
        <v>112</v>
      </c>
      <c r="F53" s="169" t="s">
        <v>113</v>
      </c>
      <c r="G53" s="169" t="s">
        <v>114</v>
      </c>
      <c r="H53" s="83"/>
    </row>
    <row r="54" spans="2:8" ht="22.5" customHeight="1" x14ac:dyDescent="0.2">
      <c r="B54" s="82"/>
      <c r="C54" s="166" t="s">
        <v>137</v>
      </c>
      <c r="D54" s="433">
        <v>100</v>
      </c>
      <c r="E54" s="433">
        <v>30.75</v>
      </c>
      <c r="F54" s="433">
        <v>55.71</v>
      </c>
      <c r="G54" s="433">
        <v>34.35</v>
      </c>
      <c r="H54" s="83"/>
    </row>
    <row r="55" spans="2:8" ht="25.5" x14ac:dyDescent="0.2">
      <c r="B55" s="82"/>
      <c r="C55" s="166" t="s">
        <v>138</v>
      </c>
      <c r="D55" s="433">
        <v>94.45</v>
      </c>
      <c r="E55" s="433">
        <v>49.91</v>
      </c>
      <c r="F55" s="433">
        <v>76.8</v>
      </c>
      <c r="G55" s="433">
        <v>47.92</v>
      </c>
      <c r="H55" s="83"/>
    </row>
    <row r="56" spans="2:8" ht="42" customHeight="1" x14ac:dyDescent="0.2">
      <c r="B56" s="82"/>
      <c r="C56" s="166" t="s">
        <v>139</v>
      </c>
      <c r="D56" s="433">
        <v>77.28</v>
      </c>
      <c r="E56" s="433">
        <v>42.25</v>
      </c>
      <c r="F56" s="433">
        <v>63.59</v>
      </c>
      <c r="G56" s="433">
        <v>42.09</v>
      </c>
      <c r="H56" s="83"/>
    </row>
    <row r="57" spans="2:8" ht="25.5" x14ac:dyDescent="0.2">
      <c r="B57" s="82"/>
      <c r="C57" s="166" t="s">
        <v>140</v>
      </c>
      <c r="D57" s="433">
        <v>84.62</v>
      </c>
      <c r="E57" s="433">
        <v>42.19</v>
      </c>
      <c r="F57" s="433">
        <v>96.74</v>
      </c>
      <c r="G57" s="433">
        <v>46.75</v>
      </c>
      <c r="H57" s="83"/>
    </row>
    <row r="58" spans="2:8" x14ac:dyDescent="0.2">
      <c r="B58" s="82"/>
      <c r="C58" s="167" t="s">
        <v>141</v>
      </c>
      <c r="D58" s="433">
        <v>98.25</v>
      </c>
      <c r="E58" s="433">
        <v>55.12</v>
      </c>
      <c r="F58" s="433">
        <v>75</v>
      </c>
      <c r="G58" s="433">
        <v>40.54</v>
      </c>
      <c r="H58" s="83"/>
    </row>
    <row r="59" spans="2:8" ht="26.25" thickBot="1" x14ac:dyDescent="0.25">
      <c r="B59" s="82"/>
      <c r="C59" s="166" t="s">
        <v>142</v>
      </c>
      <c r="D59" s="434">
        <v>100</v>
      </c>
      <c r="E59" s="434">
        <v>67.819999999999993</v>
      </c>
      <c r="F59" s="434">
        <v>94.22</v>
      </c>
      <c r="G59" s="434">
        <v>48.8</v>
      </c>
      <c r="H59" s="83"/>
    </row>
    <row r="60" spans="2:8" ht="13.5" thickBot="1" x14ac:dyDescent="0.25">
      <c r="B60" s="82"/>
      <c r="C60" s="168" t="s">
        <v>143</v>
      </c>
      <c r="D60" s="432">
        <f>SUM(D54:D59)/6</f>
        <v>92.433333333333337</v>
      </c>
      <c r="E60" s="432">
        <f>SUM(E54:E59)/6</f>
        <v>48.006666666666661</v>
      </c>
      <c r="F60" s="432">
        <f>SUM(F54:F59)/6</f>
        <v>77.009999999999991</v>
      </c>
      <c r="G60" s="432">
        <f>SUM(G54:G59)/6</f>
        <v>43.408333333333331</v>
      </c>
      <c r="H60" s="83"/>
    </row>
    <row r="61" spans="2:8" ht="9" customHeight="1" thickBot="1" x14ac:dyDescent="0.25">
      <c r="B61" s="82"/>
      <c r="C61" s="88"/>
      <c r="D61" s="89"/>
      <c r="E61" s="89"/>
      <c r="F61" s="89"/>
      <c r="G61" s="89"/>
      <c r="H61" s="83"/>
    </row>
    <row r="62" spans="2:8" ht="13.5" thickBot="1" x14ac:dyDescent="0.25">
      <c r="B62" s="609" t="s">
        <v>134</v>
      </c>
      <c r="C62" s="610"/>
      <c r="D62" s="610"/>
      <c r="E62" s="610"/>
      <c r="F62" s="610"/>
      <c r="G62" s="610"/>
      <c r="H62" s="611"/>
    </row>
    <row r="64" spans="2:8" x14ac:dyDescent="0.2">
      <c r="D64">
        <v>1100</v>
      </c>
      <c r="E64">
        <v>628.6</v>
      </c>
      <c r="F64">
        <f>(E64/D64)*100</f>
        <v>57.145454545454541</v>
      </c>
    </row>
    <row r="65" spans="4:6" x14ac:dyDescent="0.2">
      <c r="D65">
        <v>2400</v>
      </c>
      <c r="E65">
        <v>1249</v>
      </c>
      <c r="F65">
        <f t="shared" ref="F65:F70" si="0">(E65/D65)*100</f>
        <v>52.041666666666664</v>
      </c>
    </row>
    <row r="66" spans="4:6" x14ac:dyDescent="0.2">
      <c r="D66">
        <v>1100</v>
      </c>
      <c r="E66">
        <v>571</v>
      </c>
      <c r="F66">
        <f t="shared" si="0"/>
        <v>51.909090909090907</v>
      </c>
    </row>
    <row r="67" spans="4:6" x14ac:dyDescent="0.2">
      <c r="D67">
        <v>700</v>
      </c>
      <c r="E67">
        <v>388</v>
      </c>
      <c r="F67">
        <f t="shared" si="0"/>
        <v>55.428571428571431</v>
      </c>
    </row>
    <row r="68" spans="4:6" x14ac:dyDescent="0.2">
      <c r="D68">
        <v>3500</v>
      </c>
      <c r="E68">
        <v>2437</v>
      </c>
      <c r="F68">
        <f t="shared" si="0"/>
        <v>69.628571428571433</v>
      </c>
    </row>
    <row r="69" spans="4:6" x14ac:dyDescent="0.2">
      <c r="D69">
        <v>2500</v>
      </c>
      <c r="E69">
        <v>1148</v>
      </c>
      <c r="F69">
        <f t="shared" si="0"/>
        <v>45.92</v>
      </c>
    </row>
    <row r="70" spans="4:6" x14ac:dyDescent="0.2">
      <c r="D70">
        <f>SUM(D64:D69)</f>
        <v>11300</v>
      </c>
      <c r="E70">
        <f>SUM(E64:E69)</f>
        <v>6421.6</v>
      </c>
      <c r="F70" s="78">
        <f t="shared" si="0"/>
        <v>56.8283185840708</v>
      </c>
    </row>
    <row r="73" spans="4:6" x14ac:dyDescent="0.2">
      <c r="D73">
        <v>1600</v>
      </c>
      <c r="E73">
        <v>1344</v>
      </c>
      <c r="F73">
        <f>(E73/D73)*100</f>
        <v>84</v>
      </c>
    </row>
    <row r="74" spans="4:6" x14ac:dyDescent="0.2">
      <c r="D74">
        <v>2600</v>
      </c>
      <c r="E74">
        <v>1944</v>
      </c>
      <c r="F74">
        <f t="shared" ref="F74:F79" si="1">(E74/D74)*100</f>
        <v>74.769230769230759</v>
      </c>
    </row>
    <row r="75" spans="4:6" x14ac:dyDescent="0.2">
      <c r="D75">
        <v>1400</v>
      </c>
      <c r="E75">
        <v>970</v>
      </c>
      <c r="F75">
        <f t="shared" si="1"/>
        <v>69.285714285714278</v>
      </c>
    </row>
    <row r="76" spans="4:6" x14ac:dyDescent="0.2">
      <c r="D76">
        <v>1000</v>
      </c>
      <c r="E76">
        <v>884</v>
      </c>
      <c r="F76">
        <f t="shared" si="1"/>
        <v>88.4</v>
      </c>
    </row>
    <row r="77" spans="4:6" x14ac:dyDescent="0.2">
      <c r="D77">
        <v>4300</v>
      </c>
      <c r="E77">
        <v>3792</v>
      </c>
      <c r="F77">
        <f t="shared" si="1"/>
        <v>88.186046511627907</v>
      </c>
    </row>
    <row r="78" spans="4:6" x14ac:dyDescent="0.2">
      <c r="D78">
        <v>2500</v>
      </c>
      <c r="E78">
        <v>1840</v>
      </c>
      <c r="F78">
        <f t="shared" si="1"/>
        <v>73.599999999999994</v>
      </c>
    </row>
    <row r="79" spans="4:6" x14ac:dyDescent="0.2">
      <c r="D79">
        <f>SUM(D73:D78)</f>
        <v>13400</v>
      </c>
      <c r="E79">
        <f>SUM(E73:E78)</f>
        <v>10774</v>
      </c>
      <c r="F79" s="78">
        <f t="shared" si="1"/>
        <v>80.402985074626869</v>
      </c>
    </row>
  </sheetData>
  <mergeCells count="18">
    <mergeCell ref="B48:H48"/>
    <mergeCell ref="B3:H3"/>
    <mergeCell ref="C4:G4"/>
    <mergeCell ref="C5:G5"/>
    <mergeCell ref="C7:G7"/>
    <mergeCell ref="C8:G8"/>
    <mergeCell ref="C16:G16"/>
    <mergeCell ref="C22:G22"/>
    <mergeCell ref="C28:G28"/>
    <mergeCell ref="C33:G33"/>
    <mergeCell ref="C40:G40"/>
    <mergeCell ref="B46:H46"/>
    <mergeCell ref="C6:G6"/>
    <mergeCell ref="C49:G49"/>
    <mergeCell ref="C50:G50"/>
    <mergeCell ref="C51:G51"/>
    <mergeCell ref="C52:G52"/>
    <mergeCell ref="B62:H62"/>
  </mergeCells>
  <pageMargins left="0.7" right="0.7" top="0.75" bottom="0.75" header="0.3" footer="0.3"/>
  <pageSetup scale="93" orientation="portrait" r:id="rId1"/>
  <rowBreaks count="1" manualBreakCount="1">
    <brk id="46"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Programa 1</vt:lpstr>
      <vt:lpstr>Programa 2</vt:lpstr>
      <vt:lpstr>Programa 3</vt:lpstr>
      <vt:lpstr>Programa 4</vt:lpstr>
      <vt:lpstr>Programa 5</vt:lpstr>
      <vt:lpstr>Programa 6</vt:lpstr>
      <vt:lpstr>Informe de compatibilidad</vt:lpstr>
      <vt:lpstr>rESUMEN GRAL</vt:lpstr>
      <vt:lpstr>RES PROGRAMAS</vt:lpstr>
      <vt:lpstr>Hoja1</vt:lpstr>
      <vt:lpstr>'Programa 1'!Área_de_impresión</vt:lpstr>
      <vt:lpstr>'Programa 2'!Área_de_impresión</vt:lpstr>
      <vt:lpstr>'Programa 3'!Área_de_impresión</vt:lpstr>
      <vt:lpstr>'Programa 4'!Área_de_impresión</vt:lpstr>
      <vt:lpstr>'Programa 5'!Área_de_impresión</vt:lpstr>
      <vt:lpstr>'Programa 6'!Área_de_impresión</vt:lpstr>
      <vt:lpstr>'RES PROGRAMAS'!Área_de_impresión</vt:lpstr>
      <vt:lpstr>'rESUMEN GRAL'!Área_de_impresión</vt:lpstr>
    </vt:vector>
  </TitlesOfParts>
  <Company>CARDIQUE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dc:creator>
  <cp:lastModifiedBy>cardique</cp:lastModifiedBy>
  <cp:lastPrinted>2018-02-22T22:44:08Z</cp:lastPrinted>
  <dcterms:created xsi:type="dcterms:W3CDTF">2005-07-28T14:20:49Z</dcterms:created>
  <dcterms:modified xsi:type="dcterms:W3CDTF">2018-02-22T22:49:02Z</dcterms:modified>
</cp:coreProperties>
</file>