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755" yWindow="-150" windowWidth="4740" windowHeight="6090" firstSheet="2" activeTab="8"/>
  </bookViews>
  <sheets>
    <sheet name="Programa 1" sheetId="6" r:id="rId1"/>
    <sheet name="Programa 2" sheetId="5" r:id="rId2"/>
    <sheet name="Programa 3" sheetId="4" r:id="rId3"/>
    <sheet name="Programa 4" sheetId="8" r:id="rId4"/>
    <sheet name="Programa 5" sheetId="7" r:id="rId5"/>
    <sheet name="Programa 6" sheetId="9" r:id="rId6"/>
    <sheet name="Informe de compatibilidad" sheetId="15" r:id="rId7"/>
    <sheet name="rESUMEN GRAL" sheetId="16" r:id="rId8"/>
    <sheet name="RES PROGRAMAS" sheetId="17" r:id="rId9"/>
    <sheet name="Hoja1" sheetId="18" r:id="rId10"/>
  </sheets>
  <definedNames>
    <definedName name="_xlnm.Print_Area" localSheetId="0">'Programa 1'!$B$2:$S$29</definedName>
    <definedName name="_xlnm.Print_Area" localSheetId="1">'Programa 2'!$A$1:$S$34</definedName>
    <definedName name="_xlnm.Print_Area" localSheetId="2">'Programa 3'!$B$2:$S$23</definedName>
    <definedName name="_xlnm.Print_Area" localSheetId="3">'Programa 4'!$A$1:$U$16</definedName>
    <definedName name="_xlnm.Print_Area" localSheetId="4">'Programa 5'!$B$2:$T$53</definedName>
    <definedName name="_xlnm.Print_Area" localSheetId="5">'Programa 6'!$B$2:$S$34</definedName>
    <definedName name="_xlnm.Print_Area" localSheetId="8">'RES PROGRAMAS'!$B$3:$H$62</definedName>
    <definedName name="_xlnm.Print_Area" localSheetId="7">'rESUMEN GRAL'!$B$3:$L$64</definedName>
  </definedNames>
  <calcPr calcId="125725"/>
</workbook>
</file>

<file path=xl/calcChain.xml><?xml version="1.0" encoding="utf-8"?>
<calcChain xmlns="http://schemas.openxmlformats.org/spreadsheetml/2006/main">
  <c r="E60" i="17"/>
  <c r="D60"/>
  <c r="H23" i="9" l="1"/>
  <c r="H18" i="7"/>
  <c r="I15" i="6"/>
  <c r="D79" i="17"/>
  <c r="E79"/>
  <c r="F79" s="1"/>
  <c r="F78"/>
  <c r="F77"/>
  <c r="F76"/>
  <c r="F75"/>
  <c r="F74"/>
  <c r="F73"/>
  <c r="E70"/>
  <c r="D70"/>
  <c r="F70" s="1"/>
  <c r="F65"/>
  <c r="F66"/>
  <c r="F67"/>
  <c r="F68"/>
  <c r="F69"/>
  <c r="F64"/>
  <c r="G22" i="16" l="1"/>
  <c r="G12"/>
  <c r="G11"/>
  <c r="G10"/>
  <c r="G9"/>
  <c r="G16" i="5" l="1"/>
  <c r="G17"/>
  <c r="G18"/>
  <c r="G13"/>
  <c r="G14"/>
  <c r="G11"/>
  <c r="G12"/>
  <c r="G19"/>
  <c r="G20"/>
  <c r="K15" i="6" l="1"/>
  <c r="L8"/>
  <c r="I8"/>
  <c r="I7"/>
  <c r="H35" i="7" l="1"/>
  <c r="H20" i="4"/>
  <c r="H19"/>
  <c r="H18"/>
  <c r="L13"/>
  <c r="H9"/>
  <c r="H10"/>
  <c r="H13"/>
  <c r="G15" i="5"/>
  <c r="G9" l="1"/>
  <c r="J10" l="1"/>
  <c r="K14" i="6" l="1"/>
  <c r="K13"/>
  <c r="K25"/>
  <c r="J7" i="5"/>
  <c r="H13" i="18" l="1"/>
  <c r="L7" i="6" l="1"/>
  <c r="E23" i="18" l="1"/>
  <c r="E22"/>
  <c r="E21" l="1"/>
  <c r="E19"/>
  <c r="E20"/>
  <c r="E16"/>
  <c r="E17"/>
  <c r="C18"/>
  <c r="B18"/>
  <c r="E15"/>
  <c r="E11"/>
  <c r="E12"/>
  <c r="E13"/>
  <c r="E14"/>
  <c r="E18" l="1"/>
  <c r="E10"/>
  <c r="E8"/>
  <c r="E9"/>
  <c r="E7"/>
  <c r="Q7" i="6" l="1"/>
  <c r="H15" i="8" l="1"/>
  <c r="L46" i="7"/>
  <c r="O7" i="9"/>
  <c r="Q25" i="7"/>
  <c r="P7" i="4"/>
  <c r="P7" i="6"/>
  <c r="R7" s="1"/>
  <c r="O7"/>
  <c r="R25" i="7"/>
  <c r="Q20"/>
  <c r="R20"/>
  <c r="R7"/>
  <c r="Q7"/>
  <c r="S6" i="8"/>
  <c r="R6"/>
  <c r="Q15" i="9"/>
  <c r="P15"/>
  <c r="L27"/>
  <c r="L28"/>
  <c r="L29"/>
  <c r="L30"/>
  <c r="L31"/>
  <c r="L32"/>
  <c r="L33"/>
  <c r="H27"/>
  <c r="H28"/>
  <c r="H29"/>
  <c r="H30"/>
  <c r="H31"/>
  <c r="H32"/>
  <c r="H33"/>
  <c r="H18"/>
  <c r="H17"/>
  <c r="H7"/>
  <c r="H8"/>
  <c r="H10"/>
  <c r="Q7"/>
  <c r="Q16" i="4"/>
  <c r="P16"/>
  <c r="Q7"/>
  <c r="F60" i="17"/>
  <c r="G60"/>
  <c r="H9" i="16"/>
  <c r="K9"/>
  <c r="L9" s="1"/>
  <c r="H10"/>
  <c r="K10"/>
  <c r="L10" s="1"/>
  <c r="H11"/>
  <c r="K11"/>
  <c r="L11" s="1"/>
  <c r="H12"/>
  <c r="K12"/>
  <c r="L12" s="1"/>
  <c r="D13"/>
  <c r="E13"/>
  <c r="F13"/>
  <c r="G13" s="1"/>
  <c r="I13"/>
  <c r="J13"/>
  <c r="K13" s="1"/>
  <c r="G15"/>
  <c r="H15" s="1"/>
  <c r="K15"/>
  <c r="G16"/>
  <c r="H16" s="1"/>
  <c r="K16"/>
  <c r="L16" s="1"/>
  <c r="G17"/>
  <c r="H17" s="1"/>
  <c r="K17"/>
  <c r="L17" s="1"/>
  <c r="G18"/>
  <c r="H18" s="1"/>
  <c r="K18"/>
  <c r="L18" s="1"/>
  <c r="D19"/>
  <c r="E19"/>
  <c r="F19"/>
  <c r="I19"/>
  <c r="H22"/>
  <c r="K22"/>
  <c r="L22" s="1"/>
  <c r="G23"/>
  <c r="H23" s="1"/>
  <c r="K23"/>
  <c r="L23" s="1"/>
  <c r="D24"/>
  <c r="E24"/>
  <c r="F24"/>
  <c r="G24" s="1"/>
  <c r="I24"/>
  <c r="J24"/>
  <c r="K24" s="1"/>
  <c r="G26"/>
  <c r="H26" s="1"/>
  <c r="K26"/>
  <c r="L26" s="1"/>
  <c r="G27"/>
  <c r="H27" s="1"/>
  <c r="K27"/>
  <c r="L27" s="1"/>
  <c r="D28"/>
  <c r="E28"/>
  <c r="F28"/>
  <c r="I28"/>
  <c r="J28"/>
  <c r="G31"/>
  <c r="H31" s="1"/>
  <c r="K31"/>
  <c r="L31" s="1"/>
  <c r="G32"/>
  <c r="H32" s="1"/>
  <c r="K32"/>
  <c r="L32" s="1"/>
  <c r="D33"/>
  <c r="E33"/>
  <c r="F33"/>
  <c r="G33" s="1"/>
  <c r="I33"/>
  <c r="J33"/>
  <c r="G35"/>
  <c r="H35" s="1"/>
  <c r="K35"/>
  <c r="L35" s="1"/>
  <c r="G36"/>
  <c r="H36" s="1"/>
  <c r="K36"/>
  <c r="L36" s="1"/>
  <c r="D37"/>
  <c r="E37"/>
  <c r="F37"/>
  <c r="I37"/>
  <c r="G40"/>
  <c r="H40" s="1"/>
  <c r="H41" s="1"/>
  <c r="K40"/>
  <c r="L40" s="1"/>
  <c r="L41" s="1"/>
  <c r="D41"/>
  <c r="E41"/>
  <c r="F41"/>
  <c r="I41"/>
  <c r="J41"/>
  <c r="G43"/>
  <c r="H43" s="1"/>
  <c r="H44" s="1"/>
  <c r="K43"/>
  <c r="L43" s="1"/>
  <c r="L44" s="1"/>
  <c r="D44"/>
  <c r="E44"/>
  <c r="F44"/>
  <c r="I44"/>
  <c r="G47"/>
  <c r="H47" s="1"/>
  <c r="K47"/>
  <c r="L47" s="1"/>
  <c r="G48"/>
  <c r="H48" s="1"/>
  <c r="K48"/>
  <c r="L48" s="1"/>
  <c r="G49"/>
  <c r="H49" s="1"/>
  <c r="K49"/>
  <c r="L49" s="1"/>
  <c r="D50"/>
  <c r="E50"/>
  <c r="F50"/>
  <c r="I50"/>
  <c r="J50"/>
  <c r="G52"/>
  <c r="H52" s="1"/>
  <c r="K52"/>
  <c r="L52" s="1"/>
  <c r="G53"/>
  <c r="H53" s="1"/>
  <c r="K53"/>
  <c r="L53" s="1"/>
  <c r="G54"/>
  <c r="H54" s="1"/>
  <c r="K54"/>
  <c r="L54" s="1"/>
  <c r="D55"/>
  <c r="E55"/>
  <c r="F55"/>
  <c r="I55"/>
  <c r="G58"/>
  <c r="H58" s="1"/>
  <c r="K58"/>
  <c r="L58" s="1"/>
  <c r="G59"/>
  <c r="H59" s="1"/>
  <c r="K59"/>
  <c r="L59" s="1"/>
  <c r="D60"/>
  <c r="E60"/>
  <c r="F60"/>
  <c r="I60"/>
  <c r="J60"/>
  <c r="G62"/>
  <c r="H62" s="1"/>
  <c r="K62"/>
  <c r="L62" s="1"/>
  <c r="G63"/>
  <c r="H63" s="1"/>
  <c r="K63"/>
  <c r="L63" s="1"/>
  <c r="D64"/>
  <c r="E64"/>
  <c r="F64"/>
  <c r="I64"/>
  <c r="L7" i="9"/>
  <c r="L8"/>
  <c r="H9"/>
  <c r="L9"/>
  <c r="H11"/>
  <c r="L11"/>
  <c r="H12"/>
  <c r="L12"/>
  <c r="H15"/>
  <c r="L15"/>
  <c r="O15"/>
  <c r="R15"/>
  <c r="H16"/>
  <c r="L16"/>
  <c r="L17"/>
  <c r="H19"/>
  <c r="L19"/>
  <c r="H20"/>
  <c r="L20"/>
  <c r="H21"/>
  <c r="L21"/>
  <c r="H22"/>
  <c r="L22"/>
  <c r="L23"/>
  <c r="H24"/>
  <c r="L24"/>
  <c r="H25"/>
  <c r="H26"/>
  <c r="L26"/>
  <c r="L7" i="7"/>
  <c r="P7"/>
  <c r="L8"/>
  <c r="H9"/>
  <c r="L9"/>
  <c r="H10"/>
  <c r="L10"/>
  <c r="H11"/>
  <c r="L11"/>
  <c r="L12"/>
  <c r="L13"/>
  <c r="L14"/>
  <c r="L15"/>
  <c r="L16"/>
  <c r="H17"/>
  <c r="L17"/>
  <c r="H20"/>
  <c r="L20"/>
  <c r="P20"/>
  <c r="H21"/>
  <c r="L21"/>
  <c r="H22"/>
  <c r="L22"/>
  <c r="H25"/>
  <c r="L25"/>
  <c r="H26"/>
  <c r="L26"/>
  <c r="H27"/>
  <c r="L27"/>
  <c r="H28"/>
  <c r="L28"/>
  <c r="H29"/>
  <c r="L29"/>
  <c r="H30"/>
  <c r="L30"/>
  <c r="H31"/>
  <c r="L31"/>
  <c r="H32"/>
  <c r="L32"/>
  <c r="H33"/>
  <c r="L33"/>
  <c r="H34"/>
  <c r="L34"/>
  <c r="H36"/>
  <c r="L36"/>
  <c r="H37"/>
  <c r="L37"/>
  <c r="H38"/>
  <c r="L38"/>
  <c r="L39"/>
  <c r="H40"/>
  <c r="L40"/>
  <c r="H41"/>
  <c r="L41"/>
  <c r="H42"/>
  <c r="L42"/>
  <c r="H43"/>
  <c r="L43"/>
  <c r="H44"/>
  <c r="L44"/>
  <c r="H45"/>
  <c r="H46"/>
  <c r="H47"/>
  <c r="L47"/>
  <c r="L48"/>
  <c r="L49"/>
  <c r="H50"/>
  <c r="L50"/>
  <c r="H51"/>
  <c r="L51"/>
  <c r="H52"/>
  <c r="L52"/>
  <c r="H6" i="8"/>
  <c r="L6"/>
  <c r="P6"/>
  <c r="Q6"/>
  <c r="T6"/>
  <c r="L7"/>
  <c r="H8"/>
  <c r="L8"/>
  <c r="H9"/>
  <c r="L9"/>
  <c r="H10"/>
  <c r="L10"/>
  <c r="L11"/>
  <c r="L12"/>
  <c r="H13"/>
  <c r="L13"/>
  <c r="H14"/>
  <c r="L14"/>
  <c r="L15"/>
  <c r="H7" i="4"/>
  <c r="L7"/>
  <c r="O7"/>
  <c r="H8"/>
  <c r="L8"/>
  <c r="L9"/>
  <c r="L10"/>
  <c r="L11"/>
  <c r="L12"/>
  <c r="L16"/>
  <c r="O16"/>
  <c r="R16"/>
  <c r="L17"/>
  <c r="L18"/>
  <c r="L19"/>
  <c r="L20"/>
  <c r="H21"/>
  <c r="L21"/>
  <c r="H22"/>
  <c r="H23" s="1"/>
  <c r="G23" s="1"/>
  <c r="G6" i="5"/>
  <c r="K6"/>
  <c r="O6"/>
  <c r="P6"/>
  <c r="Q6"/>
  <c r="G8"/>
  <c r="K8"/>
  <c r="K9"/>
  <c r="G10"/>
  <c r="K11"/>
  <c r="K12"/>
  <c r="K13"/>
  <c r="K14"/>
  <c r="K15"/>
  <c r="K16"/>
  <c r="K17"/>
  <c r="K18"/>
  <c r="K20"/>
  <c r="G21"/>
  <c r="K21"/>
  <c r="G22"/>
  <c r="K22"/>
  <c r="K23"/>
  <c r="G26"/>
  <c r="K26"/>
  <c r="O26"/>
  <c r="P26"/>
  <c r="Q26"/>
  <c r="K27"/>
  <c r="G28"/>
  <c r="K28"/>
  <c r="G29"/>
  <c r="K29"/>
  <c r="K30"/>
  <c r="G31"/>
  <c r="K31"/>
  <c r="G32"/>
  <c r="K32"/>
  <c r="G33"/>
  <c r="K33"/>
  <c r="L9" i="6"/>
  <c r="L10" s="1"/>
  <c r="K10" s="1"/>
  <c r="I12"/>
  <c r="L12"/>
  <c r="O12"/>
  <c r="Q12"/>
  <c r="I13"/>
  <c r="L13"/>
  <c r="I14"/>
  <c r="L14"/>
  <c r="L15"/>
  <c r="I18"/>
  <c r="I20" s="1"/>
  <c r="G20" s="1"/>
  <c r="L18"/>
  <c r="O18"/>
  <c r="P18"/>
  <c r="Q18"/>
  <c r="R18" s="1"/>
  <c r="L19"/>
  <c r="L20" s="1"/>
  <c r="K20" s="1"/>
  <c r="I22"/>
  <c r="L22"/>
  <c r="O22"/>
  <c r="P22"/>
  <c r="Q22"/>
  <c r="I23"/>
  <c r="L23"/>
  <c r="L24"/>
  <c r="I25"/>
  <c r="L25"/>
  <c r="I26"/>
  <c r="L26"/>
  <c r="L27"/>
  <c r="L28"/>
  <c r="G41" i="16" l="1"/>
  <c r="L14" i="4"/>
  <c r="S7" i="7"/>
  <c r="R22" i="6"/>
  <c r="P7" i="9"/>
  <c r="R7" s="1"/>
  <c r="S20" i="7"/>
  <c r="L45"/>
  <c r="L53" s="1"/>
  <c r="K53" s="1"/>
  <c r="G60" i="16"/>
  <c r="K41"/>
  <c r="K33"/>
  <c r="L15"/>
  <c r="K60"/>
  <c r="G55"/>
  <c r="J19"/>
  <c r="K19" s="1"/>
  <c r="L18" i="7"/>
  <c r="K18" s="1"/>
  <c r="L60" i="16"/>
  <c r="J55"/>
  <c r="K55" s="1"/>
  <c r="K34" i="5"/>
  <c r="J34" s="1"/>
  <c r="R26"/>
  <c r="L16" i="8"/>
  <c r="K16" s="1"/>
  <c r="L33" i="16"/>
  <c r="H33"/>
  <c r="L23" i="7"/>
  <c r="K23" s="1"/>
  <c r="L24" i="16"/>
  <c r="H13"/>
  <c r="L29" i="6"/>
  <c r="K29" s="1"/>
  <c r="L23" i="4"/>
  <c r="K23" s="1"/>
  <c r="K14"/>
  <c r="G50" i="16"/>
  <c r="G37"/>
  <c r="H34" i="9"/>
  <c r="G34" s="1"/>
  <c r="H14" i="4"/>
  <c r="G14" s="1"/>
  <c r="H60" i="16"/>
  <c r="H24"/>
  <c r="L13"/>
  <c r="L34" i="9"/>
  <c r="K34" s="1"/>
  <c r="P12" i="6"/>
  <c r="R12" s="1"/>
  <c r="R6" i="5"/>
  <c r="L64" i="16"/>
  <c r="K50"/>
  <c r="G44"/>
  <c r="J37"/>
  <c r="K37" s="1"/>
  <c r="K28"/>
  <c r="K24" i="5"/>
  <c r="J24" s="1"/>
  <c r="L16" i="6"/>
  <c r="K16" s="1"/>
  <c r="H64" i="16"/>
  <c r="G64"/>
  <c r="H55"/>
  <c r="H37"/>
  <c r="G28"/>
  <c r="H28"/>
  <c r="G19"/>
  <c r="R7" i="4"/>
  <c r="L13" i="9"/>
  <c r="K13" s="1"/>
  <c r="I29" i="6"/>
  <c r="G29" s="1"/>
  <c r="I16"/>
  <c r="G16" s="1"/>
  <c r="G24" i="5"/>
  <c r="F24" s="1"/>
  <c r="G34"/>
  <c r="F34" s="1"/>
  <c r="H16" i="8"/>
  <c r="G16" s="1"/>
  <c r="I10" i="6"/>
  <c r="G10" s="1"/>
  <c r="P25" i="7"/>
  <c r="S25"/>
  <c r="G18"/>
  <c r="H53"/>
  <c r="G53" s="1"/>
  <c r="H23"/>
  <c r="G23" s="1"/>
  <c r="H13" i="9"/>
  <c r="G13" s="1"/>
  <c r="L55" i="16"/>
  <c r="H50"/>
  <c r="L37"/>
  <c r="L28"/>
  <c r="L19"/>
  <c r="L50"/>
  <c r="H19"/>
  <c r="J64"/>
  <c r="K64" s="1"/>
  <c r="J44"/>
  <c r="K44" s="1"/>
  <c r="S34" i="5" l="1"/>
  <c r="H34"/>
  <c r="H12" i="6"/>
</calcChain>
</file>

<file path=xl/comments1.xml><?xml version="1.0" encoding="utf-8"?>
<comments xmlns="http://schemas.openxmlformats.org/spreadsheetml/2006/main">
  <authors>
    <author>TOSHIBA</author>
    <author>cardique</author>
    <author>YESID</author>
  </authors>
  <commentList>
    <comment ref="E7" authorId="0">
      <text>
        <r>
          <rPr>
            <b/>
            <sz val="8"/>
            <color indexed="81"/>
            <rFont val="Tahoma"/>
            <family val="2"/>
          </rPr>
          <t>TOSHIBA:</t>
        </r>
        <r>
          <rPr>
            <sz val="8"/>
            <color indexed="81"/>
            <rFont val="Tahoma"/>
            <family val="2"/>
          </rPr>
          <t xml:space="preserve">
Cuencas con planes de ordenación y manejo en ejecución (7 MADS)</t>
        </r>
      </text>
    </comment>
    <comment ref="O7" authorId="1">
      <text>
        <r>
          <rPr>
            <b/>
            <sz val="9"/>
            <color indexed="81"/>
            <rFont val="Tahoma"/>
            <family val="2"/>
          </rPr>
          <t>cardique:</t>
        </r>
        <r>
          <rPr>
            <sz val="9"/>
            <color indexed="81"/>
            <rFont val="Tahoma"/>
            <family val="2"/>
          </rPr>
          <t xml:space="preserve">
</t>
        </r>
      </text>
    </comment>
    <comment ref="E8" authorId="2">
      <text>
        <r>
          <rPr>
            <b/>
            <sz val="9"/>
            <color indexed="81"/>
            <rFont val="Tahoma"/>
            <family val="2"/>
          </rPr>
          <t>YESID:</t>
        </r>
        <r>
          <rPr>
            <sz val="9"/>
            <color indexed="81"/>
            <rFont val="Tahoma"/>
            <family val="2"/>
          </rPr>
          <t xml:space="preserve">
Cumplimiento promedio de metas de reducción de carga contaminante, en aplicación de la Tasa Retributiva, en las cuencas o tramos de cuencas de la jurisdicción de la Corporación (SST, y DBO) (14 MADS).</t>
        </r>
      </text>
    </comment>
    <comment ref="F12" authorId="1">
      <text>
        <r>
          <rPr>
            <b/>
            <sz val="9"/>
            <color indexed="81"/>
            <rFont val="Tahoma"/>
            <family val="2"/>
          </rPr>
          <t>Dra Catalina Pendiente información</t>
        </r>
      </text>
    </comment>
    <comment ref="E19" authorId="1">
      <text>
        <r>
          <rPr>
            <b/>
            <sz val="9"/>
            <color indexed="81"/>
            <rFont val="Tahoma"/>
            <family val="2"/>
          </rPr>
          <t>cardique:</t>
        </r>
        <r>
          <rPr>
            <sz val="9"/>
            <color indexed="81"/>
            <rFont val="Tahoma"/>
            <family val="2"/>
          </rPr>
          <t xml:space="preserve">
Corrientes hidricas reglamentadas por la corporación con relación a las cuencas ordenadas (10 MADS)</t>
        </r>
      </text>
    </comment>
  </commentList>
</comments>
</file>

<file path=xl/comments2.xml><?xml version="1.0" encoding="utf-8"?>
<comments xmlns="http://schemas.openxmlformats.org/spreadsheetml/2006/main">
  <authors>
    <author>cardique</author>
  </authors>
  <commentList>
    <comment ref="D11" authorId="0">
      <text>
        <r>
          <rPr>
            <b/>
            <sz val="9"/>
            <color indexed="81"/>
            <rFont val="Tahoma"/>
            <family val="2"/>
          </rPr>
          <t>cardique:</t>
        </r>
        <r>
          <rPr>
            <sz val="9"/>
            <color indexed="81"/>
            <rFont val="Tahoma"/>
            <family val="2"/>
          </rPr>
          <t xml:space="preserve">
Trámite de aprovechamiento forestal persistente       (Indicadr Nº 6 - CGR)</t>
        </r>
      </text>
    </comment>
  </commentList>
</comments>
</file>

<file path=xl/comments3.xml><?xml version="1.0" encoding="utf-8"?>
<comments xmlns="http://schemas.openxmlformats.org/spreadsheetml/2006/main">
  <authors>
    <author>TOSHIBA</author>
    <author>cardique</author>
  </authors>
  <commentList>
    <comment ref="E11" authorId="0">
      <text>
        <r>
          <rPr>
            <b/>
            <sz val="8"/>
            <color indexed="81"/>
            <rFont val="Tahoma"/>
            <family val="2"/>
          </rPr>
          <t>TOSHIBA:</t>
        </r>
        <r>
          <rPr>
            <sz val="8"/>
            <color indexed="81"/>
            <rFont val="Tahoma"/>
            <family val="2"/>
          </rPr>
          <t xml:space="preserve">
Municipios con acceso a sitios de disposición final de residuos sólidos técnicamente adecuados y autorizados por la Corporación (relleno sanitarios, celdas transitorias) (Indicador Nº19 - MADS)</t>
        </r>
      </text>
    </comment>
    <comment ref="E12" authorId="1">
      <text>
        <r>
          <rPr>
            <b/>
            <sz val="9"/>
            <color indexed="81"/>
            <rFont val="Tahoma"/>
            <family val="2"/>
          </rPr>
          <t>cardique:</t>
        </r>
        <r>
          <rPr>
            <sz val="9"/>
            <color indexed="81"/>
            <rFont val="Tahoma"/>
            <family val="2"/>
          </rPr>
          <t xml:space="preserve">
Cumplimiento promedio de los compromisos establecidos en los PGIRS de la jurisdicción (Indicador Nº 20 - MADS)</t>
        </r>
      </text>
    </comment>
    <comment ref="C16" authorId="0">
      <text>
        <r>
          <rPr>
            <b/>
            <sz val="8"/>
            <color indexed="81"/>
            <rFont val="Tahoma"/>
            <family val="2"/>
          </rPr>
          <t>TOSHIBA:</t>
        </r>
        <r>
          <rPr>
            <sz val="8"/>
            <color indexed="81"/>
            <rFont val="Tahoma"/>
            <family val="2"/>
          </rPr>
          <t xml:space="preserve">
Decreto</t>
        </r>
      </text>
    </comment>
  </commentList>
</comments>
</file>

<file path=xl/comments4.xml><?xml version="1.0" encoding="utf-8"?>
<comments xmlns="http://schemas.openxmlformats.org/spreadsheetml/2006/main">
  <authors>
    <author>cardique</author>
  </authors>
  <commentList>
    <comment ref="E7" authorId="0">
      <text>
        <r>
          <rPr>
            <b/>
            <sz val="9"/>
            <color indexed="81"/>
            <rFont val="Tahoma"/>
            <family val="2"/>
          </rPr>
          <t>cardique:</t>
        </r>
        <r>
          <rPr>
            <sz val="9"/>
            <color indexed="81"/>
            <rFont val="Tahoma"/>
            <family val="2"/>
          </rPr>
          <t xml:space="preserve">
Control de vertimientos (Indicador Nº 19 - CGR)</t>
        </r>
      </text>
    </comment>
    <comment ref="C26" authorId="0">
      <text>
        <r>
          <rPr>
            <b/>
            <sz val="9"/>
            <color indexed="81"/>
            <rFont val="Tahoma"/>
            <family val="2"/>
          </rPr>
          <t>cardique:</t>
        </r>
        <r>
          <rPr>
            <sz val="9"/>
            <color indexed="81"/>
            <rFont val="Tahoma"/>
            <family val="2"/>
          </rPr>
          <t xml:space="preserve">
Plan Institucional de Gestión Ambiental - PIGA (Indicador Nº 12 CGR )</t>
        </r>
      </text>
    </comment>
  </commentList>
</comments>
</file>

<file path=xl/comments5.xml><?xml version="1.0" encoding="utf-8"?>
<comments xmlns="http://schemas.openxmlformats.org/spreadsheetml/2006/main">
  <authors>
    <author>TOSHIBA</author>
  </authors>
  <commentList>
    <comment ref="C7" authorId="0">
      <text>
        <r>
          <rPr>
            <b/>
            <sz val="8"/>
            <color indexed="81"/>
            <rFont val="Tahoma"/>
            <family val="2"/>
          </rPr>
          <t>TOSHIBA:</t>
        </r>
        <r>
          <rPr>
            <sz val="8"/>
            <color indexed="81"/>
            <rFont val="Tahoma"/>
            <family val="2"/>
          </rPr>
          <t xml:space="preserve">
Ley 1549 de 2012 y Directiva PGN</t>
        </r>
      </text>
    </comment>
    <comment ref="C9" authorId="0">
      <text>
        <r>
          <rPr>
            <b/>
            <sz val="8"/>
            <color indexed="81"/>
            <rFont val="Tahoma"/>
            <family val="2"/>
          </rPr>
          <t>TOSHIBA:</t>
        </r>
        <r>
          <rPr>
            <sz val="8"/>
            <color indexed="81"/>
            <rFont val="Tahoma"/>
            <family val="2"/>
          </rPr>
          <t xml:space="preserve">
 (para financiar iniciativas que no superen los dos (2) salarios mínimos legales vigentes)</t>
        </r>
      </text>
    </comment>
    <comment ref="C12" authorId="0">
      <text>
        <r>
          <rPr>
            <b/>
            <sz val="8"/>
            <color indexed="81"/>
            <rFont val="Tahoma"/>
            <family val="2"/>
          </rPr>
          <t>TOSHIBA:</t>
        </r>
        <r>
          <rPr>
            <sz val="8"/>
            <color indexed="81"/>
            <rFont val="Tahoma"/>
            <family val="2"/>
          </rPr>
          <t xml:space="preserve">
Ley 70 de 2003 y ley 1549 de 2012 la politica nacional de educacion ambiental</t>
        </r>
      </text>
    </comment>
    <comment ref="C15" authorId="0">
      <text>
        <r>
          <rPr>
            <b/>
            <sz val="8"/>
            <color indexed="81"/>
            <rFont val="Tahoma"/>
            <family val="2"/>
          </rPr>
          <t>TOSHIBA:</t>
        </r>
        <r>
          <rPr>
            <sz val="8"/>
            <color indexed="81"/>
            <rFont val="Tahoma"/>
            <family val="2"/>
          </rPr>
          <t xml:space="preserve">
Directriz del viceministerio del agua</t>
        </r>
      </text>
    </comment>
    <comment ref="C20" authorId="0">
      <text>
        <r>
          <rPr>
            <b/>
            <sz val="8"/>
            <color indexed="81"/>
            <rFont val="Tahoma"/>
            <family val="2"/>
          </rPr>
          <t>TOSHIBA:</t>
        </r>
        <r>
          <rPr>
            <sz val="8"/>
            <color indexed="81"/>
            <rFont val="Tahoma"/>
            <family val="2"/>
          </rPr>
          <t xml:space="preserve">
Se privilegiará el trabajo con las instituciones educativas (formulación de planes escolares de gestión de riesgo en al menos el 80% de los municipios de la jurisdicción)
Promoción de la Ley 1523 de 2012 –Gestión del riesgo de desastres- al menos en el 80% de los municipios de jurisdicción.</t>
        </r>
      </text>
    </comment>
  </commentList>
</comments>
</file>

<file path=xl/comments6.xml><?xml version="1.0" encoding="utf-8"?>
<comments xmlns="http://schemas.openxmlformats.org/spreadsheetml/2006/main">
  <authors>
    <author>yesid</author>
  </authors>
  <commentList>
    <comment ref="B8" authorId="0">
      <text>
        <r>
          <rPr>
            <b/>
            <sz val="8"/>
            <color indexed="81"/>
            <rFont val="Tahoma"/>
            <family val="2"/>
          </rPr>
          <t>Yesid:</t>
        </r>
        <r>
          <rPr>
            <sz val="8"/>
            <color indexed="81"/>
            <rFont val="Tahoma"/>
            <family val="2"/>
          </rPr>
          <t xml:space="preserve">
En el Plan de Acción 2012-2015, Cardique plantea la ejecución de 6 programas</t>
        </r>
      </text>
    </comment>
    <comment ref="C8"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9" authorId="0">
      <text>
        <r>
          <rPr>
            <b/>
            <sz val="8"/>
            <color indexed="81"/>
            <rFont val="Tahoma"/>
            <family val="2"/>
          </rPr>
          <t>yesid:</t>
        </r>
        <r>
          <rPr>
            <sz val="8"/>
            <color indexed="81"/>
            <rFont val="Tahoma"/>
            <family val="2"/>
          </rPr>
          <t xml:space="preserve">
Este programa consta de 4 proyectos y se denomina: "ADMINISTRACIÓN Y MANEJO DEL RECURSO HÍDRICO"</t>
        </r>
      </text>
    </comment>
    <comment ref="C9" authorId="0">
      <text>
        <r>
          <rPr>
            <b/>
            <sz val="8"/>
            <color indexed="81"/>
            <rFont val="Tahoma"/>
            <family val="2"/>
          </rPr>
          <t>Yesid:</t>
        </r>
        <r>
          <rPr>
            <sz val="8"/>
            <color indexed="81"/>
            <rFont val="Tahoma"/>
            <family val="2"/>
          </rPr>
          <t xml:space="preserve">
Proyecto: AGUAS SUPERFICIALES CONTINENTALES</t>
        </r>
      </text>
    </comment>
    <comment ref="C10" authorId="0">
      <text>
        <r>
          <rPr>
            <b/>
            <sz val="8"/>
            <color indexed="81"/>
            <rFont val="Tahoma"/>
            <family val="2"/>
          </rPr>
          <t>Yesid: Recuperación y Conservación del Parque Natural Distrital Ciénaga de la Virgen</t>
        </r>
        <r>
          <rPr>
            <sz val="8"/>
            <color indexed="81"/>
            <rFont val="Tahoma"/>
            <family val="2"/>
          </rPr>
          <t xml:space="preserve">
</t>
        </r>
      </text>
    </comment>
    <comment ref="C11" authorId="0">
      <text>
        <r>
          <rPr>
            <b/>
            <sz val="8"/>
            <color indexed="81"/>
            <rFont val="Tahoma"/>
            <family val="2"/>
          </rPr>
          <t>Yesid:</t>
        </r>
        <r>
          <rPr>
            <sz val="8"/>
            <color indexed="81"/>
            <rFont val="Tahoma"/>
            <family val="2"/>
          </rPr>
          <t xml:space="preserve">
AGUAS SUBTERRÁNEAS</t>
        </r>
      </text>
    </comment>
    <comment ref="C12" authorId="0">
      <text>
        <r>
          <rPr>
            <b/>
            <sz val="8"/>
            <color indexed="81"/>
            <rFont val="Tahoma"/>
            <family val="2"/>
          </rPr>
          <t>Yesid: AGUAS MARINO - COSTERA</t>
        </r>
        <r>
          <rPr>
            <sz val="8"/>
            <color indexed="81"/>
            <rFont val="Tahoma"/>
            <family val="2"/>
          </rPr>
          <t xml:space="preserve">
</t>
        </r>
      </text>
    </comment>
    <comment ref="B15" authorId="0">
      <text>
        <r>
          <rPr>
            <b/>
            <sz val="8"/>
            <color indexed="81"/>
            <rFont val="Tahoma"/>
            <family val="2"/>
          </rPr>
          <t>yesid:</t>
        </r>
        <r>
          <rPr>
            <sz val="8"/>
            <color indexed="81"/>
            <rFont val="Tahoma"/>
            <family val="2"/>
          </rPr>
          <t xml:space="preserve">
Este programa consta de 4 proyectos y se denomina: "ADMINISTRACIÓN Y MANEJO DEL RECURSO HÍDRICO"</t>
        </r>
      </text>
    </comment>
    <comment ref="C15" authorId="0">
      <text>
        <r>
          <rPr>
            <b/>
            <sz val="8"/>
            <color indexed="81"/>
            <rFont val="Tahoma"/>
            <family val="2"/>
          </rPr>
          <t>Yesid:</t>
        </r>
        <r>
          <rPr>
            <sz val="8"/>
            <color indexed="81"/>
            <rFont val="Tahoma"/>
            <family val="2"/>
          </rPr>
          <t xml:space="preserve">
Proyecto: AGUAS SUPERFICIALES CONTINENTALES</t>
        </r>
      </text>
    </comment>
    <comment ref="C16" authorId="0">
      <text>
        <r>
          <rPr>
            <b/>
            <sz val="8"/>
            <color indexed="81"/>
            <rFont val="Tahoma"/>
            <family val="2"/>
          </rPr>
          <t>Yesid: Recuperación y Conservación del Parque Natural Distrital Ciénaga de la Virgen</t>
        </r>
        <r>
          <rPr>
            <sz val="8"/>
            <color indexed="81"/>
            <rFont val="Tahoma"/>
            <family val="2"/>
          </rPr>
          <t xml:space="preserve">
</t>
        </r>
      </text>
    </comment>
    <comment ref="C17" authorId="0">
      <text>
        <r>
          <rPr>
            <b/>
            <sz val="8"/>
            <color indexed="81"/>
            <rFont val="Tahoma"/>
            <family val="2"/>
          </rPr>
          <t>Yesid:</t>
        </r>
        <r>
          <rPr>
            <sz val="8"/>
            <color indexed="81"/>
            <rFont val="Tahoma"/>
            <family val="2"/>
          </rPr>
          <t xml:space="preserve">
AGUAS SUBTERRÁNEAS</t>
        </r>
      </text>
    </comment>
    <comment ref="C18" authorId="0">
      <text>
        <r>
          <rPr>
            <b/>
            <sz val="8"/>
            <color indexed="81"/>
            <rFont val="Tahoma"/>
            <family val="2"/>
          </rPr>
          <t>Yesid: AGUAS MARINO - COSTERA</t>
        </r>
        <r>
          <rPr>
            <sz val="8"/>
            <color indexed="81"/>
            <rFont val="Tahoma"/>
            <family val="2"/>
          </rPr>
          <t xml:space="preserve">
</t>
        </r>
      </text>
    </comment>
    <comment ref="B21" authorId="0">
      <text>
        <r>
          <rPr>
            <b/>
            <sz val="8"/>
            <color indexed="81"/>
            <rFont val="Tahoma"/>
            <family val="2"/>
          </rPr>
          <t>Yesid:</t>
        </r>
        <r>
          <rPr>
            <sz val="8"/>
            <color indexed="81"/>
            <rFont val="Tahoma"/>
            <family val="2"/>
          </rPr>
          <t xml:space="preserve">
En el Plan de Acción 2012-2015, Cardique plantea la ejecución de 6 programas</t>
        </r>
      </text>
    </comment>
    <comment ref="C21"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22" authorId="0">
      <text>
        <r>
          <rPr>
            <b/>
            <sz val="8"/>
            <color indexed="81"/>
            <rFont val="Tahoma"/>
            <family val="2"/>
          </rPr>
          <t>Yesid:</t>
        </r>
        <r>
          <rPr>
            <sz val="8"/>
            <color indexed="81"/>
            <rFont val="Tahoma"/>
            <family val="2"/>
          </rPr>
          <t xml:space="preserve">
ADMINISTRACIÓN Y MANEJO DE LA BIODIVERSIDAD</t>
        </r>
      </text>
    </comment>
    <comment ref="C22" authorId="0">
      <text>
        <r>
          <rPr>
            <b/>
            <sz val="8"/>
            <color indexed="81"/>
            <rFont val="Tahoma"/>
            <family val="2"/>
          </rPr>
          <t xml:space="preserve">Yesid: </t>
        </r>
        <r>
          <rPr>
            <sz val="8"/>
            <color indexed="81"/>
            <rFont val="Tahoma"/>
            <family val="2"/>
          </rPr>
          <t>USO Y MANEJO DE BOSQUES</t>
        </r>
      </text>
    </comment>
    <comment ref="C23" authorId="0">
      <text>
        <r>
          <rPr>
            <b/>
            <sz val="8"/>
            <color indexed="81"/>
            <rFont val="Tahoma"/>
            <family val="2"/>
          </rPr>
          <t>Yesid: USO Y MANEJO DE LA FAUNA SILVESTRE</t>
        </r>
      </text>
    </comment>
    <comment ref="C26" authorId="0">
      <text>
        <r>
          <rPr>
            <b/>
            <sz val="8"/>
            <color indexed="81"/>
            <rFont val="Tahoma"/>
            <family val="2"/>
          </rPr>
          <t xml:space="preserve">Yesid: </t>
        </r>
        <r>
          <rPr>
            <sz val="8"/>
            <color indexed="81"/>
            <rFont val="Tahoma"/>
            <family val="2"/>
          </rPr>
          <t>USO Y MANEJO DE BOSQUES</t>
        </r>
      </text>
    </comment>
    <comment ref="C27" authorId="0">
      <text>
        <r>
          <rPr>
            <b/>
            <sz val="8"/>
            <color indexed="81"/>
            <rFont val="Tahoma"/>
            <family val="2"/>
          </rPr>
          <t>Yesid: USO Y MANEJO DE LA FAUNA SILVESTRE</t>
        </r>
      </text>
    </comment>
    <comment ref="B30" authorId="0">
      <text>
        <r>
          <rPr>
            <b/>
            <sz val="8"/>
            <color indexed="81"/>
            <rFont val="Tahoma"/>
            <family val="2"/>
          </rPr>
          <t>Yesid:</t>
        </r>
        <r>
          <rPr>
            <sz val="8"/>
            <color indexed="81"/>
            <rFont val="Tahoma"/>
            <family val="2"/>
          </rPr>
          <t xml:space="preserve">
En el Plan de Acción 2012-2015, Cardique plantea la ejecución de 6 programas</t>
        </r>
      </text>
    </comment>
    <comment ref="C30"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31" authorId="0">
      <text>
        <r>
          <rPr>
            <b/>
            <sz val="8"/>
            <color indexed="81"/>
            <rFont val="Tahoma"/>
            <family val="2"/>
          </rPr>
          <t>Yesid:</t>
        </r>
        <r>
          <rPr>
            <sz val="8"/>
            <color indexed="81"/>
            <rFont val="Tahoma"/>
            <family val="2"/>
          </rPr>
          <t xml:space="preserve">
GESTIÓN AMBIENTAL PARA EL DESARROLLO DE LOS ENTES TERRITORIALES</t>
        </r>
      </text>
    </comment>
    <comment ref="C31" authorId="0">
      <text>
        <r>
          <rPr>
            <b/>
            <sz val="8"/>
            <color indexed="81"/>
            <rFont val="Tahoma"/>
            <family val="2"/>
          </rPr>
          <t>Yesid:</t>
        </r>
        <r>
          <rPr>
            <sz val="8"/>
            <color indexed="81"/>
            <rFont val="Tahoma"/>
            <family val="2"/>
          </rPr>
          <t xml:space="preserve">
MANEJO DE RESIDUOS URBANOS</t>
        </r>
      </text>
    </comment>
    <comment ref="C32" authorId="0">
      <text>
        <r>
          <rPr>
            <b/>
            <sz val="8"/>
            <color indexed="81"/>
            <rFont val="Tahoma"/>
            <family val="2"/>
          </rPr>
          <t>Yesid:</t>
        </r>
        <r>
          <rPr>
            <sz val="8"/>
            <color indexed="81"/>
            <rFont val="Tahoma"/>
            <family val="2"/>
          </rPr>
          <t xml:space="preserve">
02. IMPLEMENTACIÓN DE PROCESOS PRODUCTIVOS LIMPIOS Y MERCADOS VERDES</t>
        </r>
      </text>
    </comment>
    <comment ref="B35" authorId="0">
      <text>
        <r>
          <rPr>
            <b/>
            <sz val="8"/>
            <color indexed="81"/>
            <rFont val="Tahoma"/>
            <family val="2"/>
          </rPr>
          <t>Yesid:</t>
        </r>
        <r>
          <rPr>
            <sz val="8"/>
            <color indexed="81"/>
            <rFont val="Tahoma"/>
            <family val="2"/>
          </rPr>
          <t xml:space="preserve">
GESTIÓN AMBIENTAL PARA EL DESARROLLO DE LOS ENTES TERRITORIALES</t>
        </r>
      </text>
    </comment>
    <comment ref="C35" authorId="0">
      <text>
        <r>
          <rPr>
            <b/>
            <sz val="8"/>
            <color indexed="81"/>
            <rFont val="Tahoma"/>
            <family val="2"/>
          </rPr>
          <t>Yesid:</t>
        </r>
        <r>
          <rPr>
            <sz val="8"/>
            <color indexed="81"/>
            <rFont val="Tahoma"/>
            <family val="2"/>
          </rPr>
          <t xml:space="preserve">
MANEJO DE RESIDUOS URBANOS</t>
        </r>
      </text>
    </comment>
    <comment ref="C36" authorId="0">
      <text>
        <r>
          <rPr>
            <b/>
            <sz val="8"/>
            <color indexed="81"/>
            <rFont val="Tahoma"/>
            <family val="2"/>
          </rPr>
          <t>Yesid:</t>
        </r>
        <r>
          <rPr>
            <sz val="8"/>
            <color indexed="81"/>
            <rFont val="Tahoma"/>
            <family val="2"/>
          </rPr>
          <t xml:space="preserve">
02. IMPLEMENTACIÓN DE PROCESOS PRODUCTIVOS LIMPIOS Y MERCADOS VERDES</t>
        </r>
      </text>
    </comment>
    <comment ref="B39" authorId="0">
      <text>
        <r>
          <rPr>
            <b/>
            <sz val="8"/>
            <color indexed="81"/>
            <rFont val="Tahoma"/>
            <family val="2"/>
          </rPr>
          <t>Yesid:</t>
        </r>
        <r>
          <rPr>
            <sz val="8"/>
            <color indexed="81"/>
            <rFont val="Tahoma"/>
            <family val="2"/>
          </rPr>
          <t xml:space="preserve">
En el Plan de Acción 2012-2015, Cardique plantea la ejecución de 6 programas</t>
        </r>
      </text>
    </comment>
    <comment ref="C39"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40" authorId="0">
      <text>
        <r>
          <rPr>
            <b/>
            <sz val="8"/>
            <color indexed="81"/>
            <rFont val="Tahoma"/>
            <family val="2"/>
          </rPr>
          <t>Yesid: ORDENAMIENTO AMBIENTAL Y TERRITORIAL</t>
        </r>
        <r>
          <rPr>
            <sz val="8"/>
            <color indexed="81"/>
            <rFont val="Tahoma"/>
            <family val="2"/>
          </rPr>
          <t xml:space="preserve">
</t>
        </r>
      </text>
    </comment>
    <comment ref="C40" authorId="0">
      <text>
        <r>
          <rPr>
            <b/>
            <sz val="8"/>
            <color indexed="81"/>
            <rFont val="Tahoma"/>
            <family val="2"/>
          </rPr>
          <t xml:space="preserve">Yesid: </t>
        </r>
        <r>
          <rPr>
            <sz val="8"/>
            <color indexed="81"/>
            <rFont val="Tahoma"/>
            <family val="2"/>
          </rPr>
          <t>PLANEACIÓN Y GESTIÓN INTEGRAL DEL RIESGIÓN</t>
        </r>
      </text>
    </comment>
    <comment ref="B43" authorId="0">
      <text>
        <r>
          <rPr>
            <b/>
            <sz val="8"/>
            <color indexed="81"/>
            <rFont val="Tahoma"/>
            <family val="2"/>
          </rPr>
          <t>Yesid: ORDENAMIENTO AMBIENTAL Y TERRITORIAL</t>
        </r>
        <r>
          <rPr>
            <sz val="8"/>
            <color indexed="81"/>
            <rFont val="Tahoma"/>
            <family val="2"/>
          </rPr>
          <t xml:space="preserve">
</t>
        </r>
      </text>
    </comment>
    <comment ref="C43" authorId="0">
      <text>
        <r>
          <rPr>
            <b/>
            <sz val="8"/>
            <color indexed="81"/>
            <rFont val="Tahoma"/>
            <family val="2"/>
          </rPr>
          <t xml:space="preserve">Yesid: </t>
        </r>
        <r>
          <rPr>
            <sz val="8"/>
            <color indexed="81"/>
            <rFont val="Tahoma"/>
            <family val="2"/>
          </rPr>
          <t>PLANEACIÓN Y GESTIÓN INTEGRAL DEL RIESGIÓN</t>
        </r>
      </text>
    </comment>
    <comment ref="B46" authorId="0">
      <text>
        <r>
          <rPr>
            <b/>
            <sz val="8"/>
            <color indexed="81"/>
            <rFont val="Tahoma"/>
            <family val="2"/>
          </rPr>
          <t>Yesid:</t>
        </r>
        <r>
          <rPr>
            <sz val="8"/>
            <color indexed="81"/>
            <rFont val="Tahoma"/>
            <family val="2"/>
          </rPr>
          <t xml:space="preserve">
En el Plan de Acción 2012-2015, Cardique plantea la ejecución de 6 programas</t>
        </r>
      </text>
    </comment>
    <comment ref="C46"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47" authorId="0">
      <text>
        <r>
          <rPr>
            <b/>
            <sz val="8"/>
            <color indexed="81"/>
            <rFont val="Tahoma"/>
            <family val="2"/>
          </rPr>
          <t>Yesid: FORTALECIMIENTO INSTITUCIONAL</t>
        </r>
      </text>
    </comment>
    <comment ref="C47" authorId="0">
      <text>
        <r>
          <rPr>
            <b/>
            <sz val="8"/>
            <color indexed="81"/>
            <rFont val="Tahoma"/>
            <family val="2"/>
          </rPr>
          <t>yesid:</t>
        </r>
        <r>
          <rPr>
            <sz val="8"/>
            <color indexed="81"/>
            <rFont val="Tahoma"/>
            <family val="2"/>
          </rPr>
          <t xml:space="preserve">
LABORATORIO DE CALIDAD AMBIENTAL</t>
        </r>
      </text>
    </comment>
    <comment ref="C48" authorId="0">
      <text>
        <r>
          <rPr>
            <b/>
            <sz val="8"/>
            <color indexed="81"/>
            <rFont val="Tahoma"/>
            <family val="2"/>
          </rPr>
          <t>Yesid: ARTICULACIÓN</t>
        </r>
        <r>
          <rPr>
            <sz val="8"/>
            <color indexed="81"/>
            <rFont val="Tahoma"/>
            <family val="2"/>
          </rPr>
          <t xml:space="preserve"> DEL SINA</t>
        </r>
      </text>
    </comment>
    <comment ref="C49" authorId="0">
      <text>
        <r>
          <rPr>
            <b/>
            <sz val="8"/>
            <color indexed="81"/>
            <rFont val="Tahoma"/>
            <family val="2"/>
          </rPr>
          <t xml:space="preserve">Yesid: </t>
        </r>
        <r>
          <rPr>
            <sz val="8"/>
            <color indexed="81"/>
            <rFont val="Tahoma"/>
            <family val="2"/>
          </rPr>
          <t>DESARROLLO CORPORATIVO</t>
        </r>
      </text>
    </comment>
    <comment ref="B52" authorId="0">
      <text>
        <r>
          <rPr>
            <b/>
            <sz val="8"/>
            <color indexed="81"/>
            <rFont val="Tahoma"/>
            <family val="2"/>
          </rPr>
          <t>Yesid: FORTALECIMIENTO INSTITUCIONAL</t>
        </r>
      </text>
    </comment>
    <comment ref="C52" authorId="0">
      <text>
        <r>
          <rPr>
            <b/>
            <sz val="8"/>
            <color indexed="81"/>
            <rFont val="Tahoma"/>
            <family val="2"/>
          </rPr>
          <t>yesid:</t>
        </r>
        <r>
          <rPr>
            <sz val="8"/>
            <color indexed="81"/>
            <rFont val="Tahoma"/>
            <family val="2"/>
          </rPr>
          <t xml:space="preserve">
LABORATORIO DE CALIDAD AMBIENTAL</t>
        </r>
      </text>
    </comment>
    <comment ref="C53" authorId="0">
      <text>
        <r>
          <rPr>
            <b/>
            <sz val="8"/>
            <color indexed="81"/>
            <rFont val="Tahoma"/>
            <family val="2"/>
          </rPr>
          <t>Yesid: ARTICULACIÓN</t>
        </r>
        <r>
          <rPr>
            <sz val="8"/>
            <color indexed="81"/>
            <rFont val="Tahoma"/>
            <family val="2"/>
          </rPr>
          <t xml:space="preserve"> DEL SINA</t>
        </r>
      </text>
    </comment>
    <comment ref="C54" authorId="0">
      <text>
        <r>
          <rPr>
            <b/>
            <sz val="8"/>
            <color indexed="81"/>
            <rFont val="Tahoma"/>
            <family val="2"/>
          </rPr>
          <t xml:space="preserve">Yesid: </t>
        </r>
        <r>
          <rPr>
            <sz val="8"/>
            <color indexed="81"/>
            <rFont val="Tahoma"/>
            <family val="2"/>
          </rPr>
          <t>DESARROLLO CORPORATIVO</t>
        </r>
      </text>
    </comment>
    <comment ref="B57" authorId="0">
      <text>
        <r>
          <rPr>
            <b/>
            <sz val="8"/>
            <color indexed="81"/>
            <rFont val="Tahoma"/>
            <family val="2"/>
          </rPr>
          <t>Yesid:</t>
        </r>
        <r>
          <rPr>
            <sz val="8"/>
            <color indexed="81"/>
            <rFont val="Tahoma"/>
            <family val="2"/>
          </rPr>
          <t xml:space="preserve">
En el Plan de Acción 2012-2015, Cardique plantea la ejecución de 6 programas</t>
        </r>
      </text>
    </comment>
    <comment ref="C57" authorId="0">
      <text>
        <r>
          <rPr>
            <b/>
            <sz val="8"/>
            <color indexed="81"/>
            <rFont val="Tahoma"/>
            <family val="2"/>
          </rPr>
          <t>yesid:</t>
        </r>
        <r>
          <rPr>
            <sz val="8"/>
            <color indexed="81"/>
            <rFont val="Tahoma"/>
            <family val="2"/>
          </rPr>
          <t xml:space="preserve">
Conforme al PA 2012 - 2015, cada programa esta integrado por uno o varios proyectos, Cardique plantea la ejecución de 14 proyectos entre 2013 -2015</t>
        </r>
      </text>
    </comment>
    <comment ref="B58" authorId="0">
      <text>
        <r>
          <rPr>
            <b/>
            <sz val="8"/>
            <color indexed="81"/>
            <rFont val="Tahoma"/>
            <family val="2"/>
          </rPr>
          <t xml:space="preserve">Yesid: </t>
        </r>
        <r>
          <rPr>
            <sz val="8"/>
            <color indexed="81"/>
            <rFont val="Tahoma"/>
            <family val="2"/>
          </rPr>
          <t>EDUCACIÓN AMBIENTAL Y PARTICIPACIÓN SOCIAL</t>
        </r>
      </text>
    </comment>
    <comment ref="C58" authorId="0">
      <text>
        <r>
          <rPr>
            <b/>
            <sz val="8"/>
            <color indexed="81"/>
            <rFont val="Tahoma"/>
            <family val="2"/>
          </rPr>
          <t>Yesid: 01. GESTIÓN A PROYECTOS AMBIENTALES</t>
        </r>
      </text>
    </comment>
    <comment ref="C59" authorId="0">
      <text>
        <r>
          <rPr>
            <b/>
            <sz val="8"/>
            <color indexed="81"/>
            <rFont val="Tahoma"/>
            <family val="2"/>
          </rPr>
          <t xml:space="preserve">Yesid: </t>
        </r>
        <r>
          <rPr>
            <sz val="8"/>
            <color indexed="81"/>
            <rFont val="Tahoma"/>
            <family val="2"/>
          </rPr>
          <t xml:space="preserve">CONSTRUCCIÓN DE UNA CULTURA AMBIENTAL </t>
        </r>
      </text>
    </comment>
    <comment ref="B62" authorId="0">
      <text>
        <r>
          <rPr>
            <b/>
            <sz val="8"/>
            <color indexed="81"/>
            <rFont val="Tahoma"/>
            <family val="2"/>
          </rPr>
          <t xml:space="preserve">Yesid: </t>
        </r>
        <r>
          <rPr>
            <sz val="8"/>
            <color indexed="81"/>
            <rFont val="Tahoma"/>
            <family val="2"/>
          </rPr>
          <t>EDUCACIÓN AMBIENTAL Y PARTICIPACIÓN SOCIAL</t>
        </r>
      </text>
    </comment>
    <comment ref="C62" authorId="0">
      <text>
        <r>
          <rPr>
            <b/>
            <sz val="8"/>
            <color indexed="81"/>
            <rFont val="Tahoma"/>
            <family val="2"/>
          </rPr>
          <t>Yesid: 01. GESTIÓN A PROYECTOS AMBIENTALES</t>
        </r>
      </text>
    </comment>
    <comment ref="C63" authorId="0">
      <text>
        <r>
          <rPr>
            <b/>
            <sz val="8"/>
            <color indexed="81"/>
            <rFont val="Tahoma"/>
            <family val="2"/>
          </rPr>
          <t xml:space="preserve">Yesid: </t>
        </r>
        <r>
          <rPr>
            <sz val="8"/>
            <color indexed="81"/>
            <rFont val="Tahoma"/>
            <family val="2"/>
          </rPr>
          <t xml:space="preserve">CONSTRUCCIÓN DE UNA CULTURA AMBIENTAL </t>
        </r>
      </text>
    </comment>
  </commentList>
</comments>
</file>

<file path=xl/sharedStrings.xml><?xml version="1.0" encoding="utf-8"?>
<sst xmlns="http://schemas.openxmlformats.org/spreadsheetml/2006/main" count="878" uniqueCount="413">
  <si>
    <t xml:space="preserve"> (2A) INDICADORES</t>
  </si>
  <si>
    <t>Realización de seguimiento a los Permisos de Aprovechamiento Forestal (PAF)</t>
  </si>
  <si>
    <t>Número de hectáreas con PAF con seguimiento</t>
  </si>
  <si>
    <t xml:space="preserve">Nùmero </t>
  </si>
  <si>
    <t>Informe de compatibilidad para SEGUIMIENTO financiero PAT 30 06 09 ok.xls</t>
  </si>
  <si>
    <t>Ejecutar el 05/09/2009 23:49</t>
  </si>
  <si>
    <t>Las siguientes características de este libro no son compatibles con versiones anteriores de Excel. Estas características podrían perderse o degradarse si guarda el libro con un formato de archivo anterior.</t>
  </si>
  <si>
    <t>Pérdida menor de fidelidad</t>
  </si>
  <si>
    <t>Nº de apariciones</t>
  </si>
  <si>
    <t>Algunas celdas o estilos de este libro contienen un formato no admitido en el formato de archivo seleccionado. Estos formatos se convertirán al formato más cercano disponible.</t>
  </si>
  <si>
    <t xml:space="preserve">Aportes a ASOCAR’s, conforme a sus estatutos y establecer convenios en virtud de lo establecido en el literal c del articulo 27 de la ley 99 de 1993. </t>
  </si>
  <si>
    <r>
      <t>02. C</t>
    </r>
    <r>
      <rPr>
        <sz val="12"/>
        <rFont val="Arial"/>
        <family val="2"/>
      </rPr>
      <t>ONSTRUCCIÓN DE UNA CULTURA AMBIENTAL DESDE LAS ESCUELAS Y LA CUMINIDAD EN GENERAL Y SU ENTORNO.</t>
    </r>
  </si>
  <si>
    <t>Promoción y celebración de eventos y conmemoración de fechas del calendario ambiental.</t>
  </si>
  <si>
    <t>Empresas beneficiadas</t>
  </si>
  <si>
    <t>Operativos realizados</t>
  </si>
  <si>
    <t xml:space="preserve">Número </t>
  </si>
  <si>
    <t>Número</t>
  </si>
  <si>
    <t>Porcentaje</t>
  </si>
  <si>
    <t>(17) OBSERVACIONES</t>
  </si>
  <si>
    <t>(11) META FINANCIERA ANUAL ($)</t>
  </si>
  <si>
    <t>(3) META FISICA ANUAL (Según unidad de medida)</t>
  </si>
  <si>
    <t>(4) AVANCE DE LA META FISICA  (Según unidad de medida y Periodo Evaluado)</t>
  </si>
  <si>
    <t xml:space="preserve">(5) PORCENTAJE DE AVANCE FISICO % (Periodo Evaluado) ((4/3)*100)
</t>
  </si>
  <si>
    <t>(8) ACUMULADO DE LA META FISICA (Según unidad de medida)</t>
  </si>
  <si>
    <t xml:space="preserve">(9) PORCENTAJE DE AVANCE  FISICO ACUMULADO % ((8/7)*100)
</t>
  </si>
  <si>
    <t xml:space="preserve">(12) AVANCE DE LA META FINANCIERA (Recursos comprometidos periodo Evaluado) ($)
</t>
  </si>
  <si>
    <t>(13) PORCENTAJE DEL AVANCE FINANCIERO % (Periodo Evaluado) ((12/11)*100)</t>
  </si>
  <si>
    <t xml:space="preserve">(15) ACUMULADO DE LA META FINANCIERA $
</t>
  </si>
  <si>
    <t xml:space="preserve">(16) PORCENTAJE DE  AVANCE FINANCIERO ACUMULADO % ((15/14)*100)
</t>
  </si>
  <si>
    <t>01. MANEJO DE RESIDUOS URBANOS</t>
  </si>
  <si>
    <t>Vehículos adquiridos</t>
  </si>
  <si>
    <t>Mejoramiento hidráulico de canales internos</t>
  </si>
  <si>
    <t>ACCIONES OPERATIVAS</t>
  </si>
  <si>
    <t>(2) UNIDAD DE MEDIDA</t>
  </si>
  <si>
    <t>Numero</t>
  </si>
  <si>
    <t>Número de especies de fauna y flora amenazadas, con planes de conservación en ejecución (5)</t>
  </si>
  <si>
    <t xml:space="preserve">META FINANCIERA PLAN DE ACCION </t>
  </si>
  <si>
    <t>(14) META FINANCIERA DEL PERIODO ($)</t>
  </si>
  <si>
    <t>Hectáreas</t>
  </si>
  <si>
    <t>Especies de fauna y flora amenazadas con planes de conservación en ejecución (Indicador Nº 5 - MADS)</t>
  </si>
  <si>
    <t>Adquisición de equipos (de análisis de gases y particulas) para la medición de contaminates de fuentes móviles (diesel y gasolina) en la jurisdicción</t>
  </si>
  <si>
    <t>Control de emisiones atmosfericas de fuentes móviles (Indicador Nº 20  - CGR)</t>
  </si>
  <si>
    <t>Institucionalización e implementación del programa vacaciones ecoturísticas comunitarias</t>
  </si>
  <si>
    <t>Realización de mantenimiento preventivo, correctivo y calibracion de equipos</t>
  </si>
  <si>
    <t>Mantener la acreditación  y ampliar los parámetros acreditados en la matriz agua.</t>
  </si>
  <si>
    <t>Global</t>
  </si>
  <si>
    <t>Realización de talleres ecorregionales de capacitación para funcionarios municipales, Consejo territorial de planeación y concejos municipales sobre revisión de los POT</t>
  </si>
  <si>
    <t>Talleres realizados</t>
  </si>
  <si>
    <t>Fortalecimiento de las determinantes ambientales y lineamientos nomativos referentes a la revisión, modificación y ajuste de los POT</t>
  </si>
  <si>
    <t>Número de municipios con inclusión del riesgo en sus POT a partir de las determinantes ambientales generados por la Corporación (Indicador Nº 24 - MADS).</t>
  </si>
  <si>
    <t>Asesoría y asistencia técnica en la promoción  e implementación de políticas referentes a la planeación y el ordenamiento territorial y ambiental dentro del territorio (ley 99 de 1993 y la 388 de 1997 y reglamentarias en esta materia)</t>
  </si>
  <si>
    <t>Incorporación de los componentes de investigación, ciencia y tecnología en las instituciones educativas, mediante la implementación del proyecto Ondas Ambientales en convenio con Colciencias</t>
  </si>
  <si>
    <t xml:space="preserve">Numero </t>
  </si>
  <si>
    <t>(6) PORCENTAJE DE AVANCE PROCESO DE GESTION DE LA META FISICA (aplica unicamente para el informe del primer sem.)</t>
  </si>
  <si>
    <t>01. ADMINISTRACIÓN Y MANEJO DEL RECURSO HÍDRICO</t>
  </si>
  <si>
    <r>
      <t xml:space="preserve">(1)
PROGRAMAS - PROYECTOS  DEL PA 2012 - 2015 
(inserte filas cuando sea necesario)
</t>
    </r>
    <r>
      <rPr>
        <b/>
        <sz val="10"/>
        <color indexed="10"/>
        <rFont val="Arial Narrow"/>
        <family val="2"/>
      </rPr>
      <t/>
    </r>
  </si>
  <si>
    <t xml:space="preserve">CORPORACIÓN AUTÓNOMA REGIONAL DEL CANAL DEL DIQUE - CARDIQUE
MATRIZ DE SEGUIMIENTO DEL PLAN DE ACCIÓN 2012 - 2015 (AVANCE EN LAS METAS FÍSICAS Y FINANCIERAS) </t>
  </si>
  <si>
    <t>01. AGUAS SUPERFICIALES CONTINENTALES.</t>
  </si>
  <si>
    <t>Realización de trabajos manuales y/o mecánicos para limpieza, mantenimiento y restauración hidrodinámica de ciénagas, canales pluviales y cauces de arroyo de la jurisdicción  (ley 99 de 1993, Art. 31, numeral 19)</t>
  </si>
  <si>
    <t>Cuerpos de agua y/o cauces intervenidos</t>
  </si>
  <si>
    <t>Realización de seguimiento y monitoreo semestral a cuerpos de agua de la jurisdicción. Decreto 1323/07</t>
  </si>
  <si>
    <t>Seguimiento y monitoreo realizado</t>
  </si>
  <si>
    <t>Diagnostico fisicoquímico, biológico y microbiológico de la Ciénaga de la Virgen. (puesta en marcha del emisario submarino)</t>
  </si>
  <si>
    <t>Diagnóstico realizado</t>
  </si>
  <si>
    <t xml:space="preserve"> (7)  META FISICA PERIODO (Según unidad de medida) "2013 -2015"</t>
  </si>
  <si>
    <t>COMPORTAMIENTO META FISICA PLAN DE ACCION</t>
  </si>
  <si>
    <t>0.2 RECUPERACIÓN Y CONSERVACIÓN DEL PARQUE NATURAL DISTRITAL CIÉNAGA DE LA VIRGEN</t>
  </si>
  <si>
    <t xml:space="preserve">Identificación, vulnerabilidad y reglamentación hidrogeológica de los acuíferos de los municpios de Marialabaja y Mahates para conocer el potencial y administrar sosteniblemente el recurso </t>
  </si>
  <si>
    <t>Realización de estudios en los acuíferos de los municipios de Marialabaja y Mahates jurisdicción de Cardique.</t>
  </si>
  <si>
    <t>Ejecución de obras para al mejoramiento hidráulico y el saneamiento ambiental de los arroyos y canales que vierten hacia la Ciénaga de la Virgen; Los arroyos y canales a intervenir serán los siguientes: Arroyo Ternera, Arroyo Limón, Arroyo La Tabla, Arroyo Tabacal, Arroyo Mesa, Arroyo Hormiga, Arroyo Matagente, Arroyo Calicanto, Arroyo Isla De León, Canal Playa Blanca, Canal Simón Bolívar, Canal Barcelona, Canal San Pablo, Canal Maria Auxiliadora, Canal Maravilla, Canal Magdalena, Canal Once De Nov, Canal Las Flores, , Canal Ricaurte, Canal Chapundúm, Canal Fredonia, Canal Amador y Cortez, Canal Líbano, Canal Salín Bechara, San Martín, Pedro Salazar, La Esperanza, San Francisco, Puerto de Pescadores, Cordialidad, Canal Calicanto, Calicanto Nuevo, San Pedro, Canal Urdaneta, Ciudad Sevilla, Canal Sector Guarapero, Chiquinquirá, Calicanto Viejo, Villa Rosita, Jorge Eliécer Gaitán, Bolívar, La Villa, Foco Rojo, Líbano - Acapulco, Tabú, Gaviotas 1, Bomba Del Tigre, Chepa Sección 1, Chepa Sección 11, Arroyo Chiamaría, Arroyo Flor Del Campo y Descole Canales Ciénaga de la Virgen. Ley 981 de 2005, el literal b) del artículo 21 de la Ley 105 de 1993, modificado parcialmente por la Ley 787 de 2002, Resolución N° 003286 de 2005 del Ministerio de Transorte, Resolución N° 1710 del 15 de noviembre de 2005 del MADS;  acuerdo 009 de 2006 Consejo Directivo de Cardique, ejecución PMA y proyectos del POMCA Ciénaga de la Virgen (Resolución de Cardique No. 0768 de fecha 20 de septiembre de 2005)</t>
  </si>
  <si>
    <t>Interventorías de proyectos, obras o actividades</t>
  </si>
  <si>
    <t xml:space="preserve"> Interventorías realizadas</t>
  </si>
  <si>
    <t>Apoyo a proyectos socio productivos</t>
  </si>
  <si>
    <t>Proyectos socioproductivos apoyados</t>
  </si>
  <si>
    <t xml:space="preserve">Monitoreo,  el cual corresponderá a las actividades de control de la calidad de agua, cobertura vegetal, recurso ictiológico y suelo </t>
  </si>
  <si>
    <t>Monitoreos realizados</t>
  </si>
  <si>
    <t>03. AGUAS SUBTERRÁNEAS</t>
  </si>
  <si>
    <t xml:space="preserve">Formulación de los Planes de Manejo de las áreas de manglar zonificadas por CARDIQUE, con el fin de establecer lineamientos de manejo y medidas ambientales necesarias para garantizar la conservación del recurso. </t>
  </si>
  <si>
    <t>Planes formulados</t>
  </si>
  <si>
    <t>Asistencia técnica para la incorporacion de la variable de riesgo marino costera en los planes de gestion del riesgo y adaptacion al cambio climático.</t>
  </si>
  <si>
    <t>Número de municipios (costeros asesorados) por la Corporación en formulación de planes de prevención y mitigación de desastres naturales (Indicador Nº 25 - MADS)</t>
  </si>
  <si>
    <t>Número de personas de los municipios (costeros : Cartagena y Santa Catalina) capacitados por la CAR en la formulación de los  Planes de Prevención, Mitigación de Desastres Naturales (21 MADS)</t>
  </si>
  <si>
    <t xml:space="preserve">Campañas de muestreo de calidad del agua a través de la sostenibilidad de convenios para fortalecimiento de la red de monitoreo y control de la contaminacion marino costera </t>
  </si>
  <si>
    <t>Campañas de muestreo</t>
  </si>
  <si>
    <t>Elaborar y operar un programa para la conservación y monitoreo de humedales Insulares</t>
  </si>
  <si>
    <t>Programa elaborado</t>
  </si>
  <si>
    <t>Actividad de conservación realizada, conforme priorización del programa formulado</t>
  </si>
  <si>
    <t>04. AGUAS MARINO  - COSTERA</t>
  </si>
  <si>
    <t>Revegetalización con especies de Mangle, en las áreas degradadas y destinadas para recuperación y restauración estipuladas en la zonificación de manglares de CARDIQUE.</t>
  </si>
  <si>
    <t>Areas revegetalizadas con Mangle</t>
  </si>
  <si>
    <t xml:space="preserve">Reforestación y mantenimiento de especies protectora productora en diferentes micro cuencas en estado de degradación en los diferentes municipios de la Jurisdicción de CARDIQUE. </t>
  </si>
  <si>
    <t xml:space="preserve">Areas de reforestación con mantenimiento para proteger cuencas abastecedoras. (9 MADS) </t>
  </si>
  <si>
    <t>Establecimiento de viveros regionales comunitarios</t>
  </si>
  <si>
    <t>Plantulas producidas entregadas</t>
  </si>
  <si>
    <t>Realización de operativos de control y vigilancia para evitar el tráfico ilegal de los recursos naturales</t>
  </si>
  <si>
    <t>Seguimiento realizado</t>
  </si>
  <si>
    <t>Restauración de bosque seco tropical y flujos de servicios  socioecosistémicos (GEF - MADS)</t>
  </si>
  <si>
    <t>Hectáreas restauradas</t>
  </si>
  <si>
    <t xml:space="preserve">Divulgación, Identificación y caracterización en potenciales  áreas de reserva de la sociedad civil </t>
  </si>
  <si>
    <t>Ecorregiones beneficiadas</t>
  </si>
  <si>
    <t>Hectáreas caracterizadas</t>
  </si>
  <si>
    <t>Aprobación y ejecución del plan de manejo para un área regional protegida de Perico y Laguna municipio de San Juan Nepomuceno</t>
  </si>
  <si>
    <t>Manejo de áreas regionales protegidas (14 CGR).</t>
  </si>
  <si>
    <t>Implementación de conectividades socio - ecosistémicas para la conservación y uso sostenible de la Biodiversidad</t>
  </si>
  <si>
    <t>Declaratoria área protegida Ceibal</t>
  </si>
  <si>
    <t>Procesos de consolidación del SILAP, SIDAP, SIRAP - CARIBE/ SINAP</t>
  </si>
  <si>
    <t>SILAP Consolidados</t>
  </si>
  <si>
    <t>SIDAP asesorado</t>
  </si>
  <si>
    <t>Convenio SIRAP Fortalecido</t>
  </si>
  <si>
    <t>Restauración y alternativas  productivas para la conectividad socioecológica de Áreas Protegidas en los municipios de San Juan Nepomuceno y San Jacinto</t>
  </si>
  <si>
    <t>Restauración realizada</t>
  </si>
  <si>
    <t>02. ADMINISTRACIÓN Y MANEJO DE LA BIODIVERSIDAD</t>
  </si>
  <si>
    <t>01.  USO Y MANEJO DE BOSQUES</t>
  </si>
  <si>
    <t>02. USO Y MANEJO DE FAUNA SILVESTRE.</t>
  </si>
  <si>
    <t>Implementación plan de uso y manejo de la especie caiman aguja (Repoblación)</t>
  </si>
  <si>
    <t>Repoblamiento realizado</t>
  </si>
  <si>
    <t xml:space="preserve">Divulgacion de documentos sobre especies invasoras de fauna y flora (2014) y especies amenazadas (2015) </t>
  </si>
  <si>
    <t>Documentos divulgados</t>
  </si>
  <si>
    <t xml:space="preserve">Identificacion, zonificación y divulgación de especies amenazadas de fauna y flora en la juridiccion. </t>
  </si>
  <si>
    <t>Zonificación realizada y Divulgada</t>
  </si>
  <si>
    <t>Implementación del plan para prevención, control y manejo de la especie invasora pez león</t>
  </si>
  <si>
    <t>Plan Implementado y con Seguimiento</t>
  </si>
  <si>
    <t>Campañas para prevencion, control y manejo de las especies invasora caracol africano</t>
  </si>
  <si>
    <t>Campaña realizada</t>
  </si>
  <si>
    <t>Valoración económica  de ejemplares de la especie de Caiman aguja, base para el cobro de las cuotas de repoblación y reposición.</t>
  </si>
  <si>
    <t>Valoración económica realizada</t>
  </si>
  <si>
    <t xml:space="preserve">Total avance porcentual </t>
  </si>
  <si>
    <t>0.3. GESTIÓN AMBIENTAL PARA EL DESARROLLO DE LOS ENTES TERRITORIALES</t>
  </si>
  <si>
    <t>Desarrollo de un proyecto de fomento de la investigación, desarrollo y aplicación de alternativas de tratamiento, aprovechamiento y disposición final de residuos sólidos</t>
  </si>
  <si>
    <t>Proyectos por municipios ejecutados</t>
  </si>
  <si>
    <t>Desarrollar un programa de aprovechamiento de residuos orgánicos e inorgánicos en Isla Grande e Isla Fuerte (Distrito de Cartagena de Indias). (Sentencia del Consejo de Estado)</t>
  </si>
  <si>
    <t xml:space="preserve">Programa desarrollado </t>
  </si>
  <si>
    <t>Monitoreo y seguimiento al ruido ambiental en la jurisdicción (priorizar según la necesidad)</t>
  </si>
  <si>
    <t>Municpios beneficiados</t>
  </si>
  <si>
    <t>Monitoreoy seguimiento realizado</t>
  </si>
  <si>
    <t>Fortalecimiento y apoyo empresas con programas y proyectos de mercados verdes en los municipios de la jurisdicción (Plan Nacional de Mercados verdes- PNMV)</t>
  </si>
  <si>
    <t>Mipymes y empresas vinculadas a Mercados Verdes (Uso y Aprovechamiento Sostenible de la Biodiversidad, Ecoproductos Industriales, Ecoturismo)  acompañadas por la Corporación.  (17 MADS)</t>
  </si>
  <si>
    <t>Convenio de producción mas limpia y seguimiento (Hidrocarburo, Hospitalarios y lubicentros )</t>
  </si>
  <si>
    <t>Convenios firmados y ejecutados para mejorar la calidad ambiental</t>
  </si>
  <si>
    <t xml:space="preserve"> Seguimiento y divulgación de material de sensibilización sobre  residuos peligrosos - Respel</t>
  </si>
  <si>
    <t>Empresas con seguimiento y personal sensibilizado</t>
  </si>
  <si>
    <t>02. IMPLEMENTACIÓN DE PROCESOS PRODUCTIVOS LIMPIOS Y MERCADOS VERDES</t>
  </si>
  <si>
    <t>0.4. ORDENAMIENTO AMBIENTAL Y TERRITORIAL</t>
  </si>
  <si>
    <t>01. PLANEACION Y GESTION INTEGRAL DEL RIESGO</t>
  </si>
  <si>
    <t>Número de municpios beneficiados</t>
  </si>
  <si>
    <t>Entes territoriales beneficiados</t>
  </si>
  <si>
    <t>Fases</t>
  </si>
  <si>
    <t>Acompañamiento y asesoria en el desarrollo de planes, programas y proyectos para la reducción integral de los riesgos a nivel urbano y rural.</t>
  </si>
  <si>
    <t>Asesoría y apoyo para el diseño e implementación de la redes municipales y/o comunitarias en la gestión del riesgo</t>
  </si>
  <si>
    <t>Diseño e implementación de un programa para la mitigación y adaptación del cambio climático</t>
  </si>
  <si>
    <t>Programa diseñado</t>
  </si>
  <si>
    <t>Programa implementado</t>
  </si>
  <si>
    <t>Identificación,  localización e incorporación de la información geografica de las actividades  sectoriales  en la base de datos del SIG.</t>
  </si>
  <si>
    <t>Base de datos SIG actualizada</t>
  </si>
  <si>
    <t>01. LABORATORIO DE CALIDAD AMBIENTAL</t>
  </si>
  <si>
    <t>02. ARTICULACIÓN DEL SINA.</t>
  </si>
  <si>
    <t>03. DESARROLLO CORPORATIVO</t>
  </si>
  <si>
    <t>0.5. FORTALECIMIENTO INSTITUCIONAL</t>
  </si>
  <si>
    <t>Adquisición de insumos y materiales para funcionamiento del laboratorio.</t>
  </si>
  <si>
    <t>Adquisiciones</t>
  </si>
  <si>
    <t>Reposición y modernización de equipos de laboratorio (físico - química y microbiología)</t>
  </si>
  <si>
    <t>Áreas del laboratorio modernizadas</t>
  </si>
  <si>
    <t>Mantenimientos realizados</t>
  </si>
  <si>
    <t>Parámetros acreditados</t>
  </si>
  <si>
    <t>Participación en pruebas interlaboratorios para evaluar capacidad técnica.</t>
  </si>
  <si>
    <t>Participación realizada</t>
  </si>
  <si>
    <t>Tratamiento de aguas servidas de la corporación. Optimización de la planta de tratamiento.</t>
  </si>
  <si>
    <t>Planta optimizada</t>
  </si>
  <si>
    <t>Proyecto de gestión de residuos peligrosos en el laboratorio, articulación con el programa de gestión integral de residuos sólidos de la corporación.</t>
  </si>
  <si>
    <t>Proyecto ejecutado</t>
  </si>
  <si>
    <t>Ampliación de parámetros realizada</t>
  </si>
  <si>
    <t>Muestreo acreditado</t>
  </si>
  <si>
    <t>Acreditación ampliada</t>
  </si>
  <si>
    <t>Ampliación de la acreditación del laboratorio en la matriz aire – actualización del inventario de fuentes fijas y móviles en la jurisdicción</t>
  </si>
  <si>
    <t>Reposición y modernización de equipos de calidad de aire</t>
  </si>
  <si>
    <t>Equipos adquiridos</t>
  </si>
  <si>
    <t>Fortalecer el SINA,  a través de la realización de convenios con otras CAR´s de la región, el EPA, con el Distrito, los municipios de la jurisdicción, otros entes a nivel departamental, Regional y Nacional como el MADS, la academia, gremios, ONGs y Asocars.</t>
  </si>
  <si>
    <t>Convenios suscritos</t>
  </si>
  <si>
    <t>Apoyo a Asocars en las acciones para el mejoramiento de la cooperación horizontal</t>
  </si>
  <si>
    <t>Total avance porcentual</t>
  </si>
  <si>
    <t>Realimentación del Plan Estadístico Corporativo</t>
  </si>
  <si>
    <t xml:space="preserve">Plan actualizado </t>
  </si>
  <si>
    <t>Implementación y seguimiento del Plan de Institucional de Gestión Ambiental – PIGA</t>
  </si>
  <si>
    <t>Plan implementado y con seguimiento</t>
  </si>
  <si>
    <t>Implementación y seguimiento del Plan de Gestión Integral de Residuos Sólidos y peligrosos generados en Cardique</t>
  </si>
  <si>
    <t>Plan implementado y conseguimiento</t>
  </si>
  <si>
    <t>Elaboración  del Plan de Gestión Ambiental de Cardique  2013 - 2023</t>
  </si>
  <si>
    <t>Plan elaborado</t>
  </si>
  <si>
    <t>Adecuaciones generales de la sede y puestos de trabajo y ampliaciones locativas (Enfermería, cafetería, salón de conferencias, laboratorio)</t>
  </si>
  <si>
    <t>Mantenimiento y mejoramiento de la sede</t>
  </si>
  <si>
    <t>Diseño,  edición y divulgación revista institucional y documentos técnicos</t>
  </si>
  <si>
    <t>Divulgaciones realizadas</t>
  </si>
  <si>
    <t>Actualización de información para las distintas áreas de la Corporación.</t>
  </si>
  <si>
    <t xml:space="preserve">Actualización realizada </t>
  </si>
  <si>
    <t xml:space="preserve">Implementación del plan de desarrollo informático. </t>
  </si>
  <si>
    <t>Plan Implementado y con seguimiento</t>
  </si>
  <si>
    <t xml:space="preserve">Entrenamiento en la generación y manejo de información para las areas temáticas del sistema de información geográfica. </t>
  </si>
  <si>
    <t>Entrenamiento realizado</t>
  </si>
  <si>
    <t>Actualización y soporte de licencias de Arc Gis del SIG - Cardique</t>
  </si>
  <si>
    <t>Actualizaciones realizadas</t>
  </si>
  <si>
    <t>Socialización del SIG, Vital y de gobierno en línea  en cada uno de los municipios de la Jurisdiccion.</t>
  </si>
  <si>
    <t>Municipios atendidos</t>
  </si>
  <si>
    <t>Reposición del parque automotor (adquisición de una camioneta "VAN" 2013) para el transporte de personal interdisciplinario en desarrollo de las actividades misionales de la Corporación.</t>
  </si>
  <si>
    <t>Proyecto de fortalecimiento de la Corporación en las nuevas competencias asignadas a las CARs, de conformidad con la legislacion ambiental.</t>
  </si>
  <si>
    <t>Entrenamiento  de los funcionarios en modelación de calidad de recursos aire, agua y suelo</t>
  </si>
  <si>
    <t>Sistema ampliado</t>
  </si>
  <si>
    <t>Realización de conversatorios casuísticos, enfocados en los deberes y prohibiciones establecidos en el Código Único Disciplinario</t>
  </si>
  <si>
    <t>Conversatorios realizados</t>
  </si>
  <si>
    <t>Desarrollar un programa de comunicación interno y externo</t>
  </si>
  <si>
    <t>Programa desarrolllado</t>
  </si>
  <si>
    <t>Implementar una campaña de comunicación para promover la contratación de servicios formales, la cual coadyuve a fortalecer a la Corporación</t>
  </si>
  <si>
    <t>Campañas  realizadas</t>
  </si>
  <si>
    <t>Campañas para la promoción del mejoramiento del sistema de gestión ambiental ISO NTC GP 1000: 2009, ISO 9001 : 2008</t>
  </si>
  <si>
    <t>Campañas realizadas</t>
  </si>
  <si>
    <t xml:space="preserve">Ejecución y seguimiento de un plan de trabajo para el sostenimiento del Sistema de Gestión de Calidad </t>
  </si>
  <si>
    <t>Ejecución y seguimiento realizado</t>
  </si>
  <si>
    <t>Cantidad de recursos financieros recaudados a tráves de la aplicación de estrategias juridico-administrativas para el cobro de tasas por uso y retributiva a usuarios identificados.</t>
  </si>
  <si>
    <t>Valor proyectado en millones a facturar</t>
  </si>
  <si>
    <t>Total de recursos recaudado con referencia al total recursos facturado por concepto de Tasa de Retributiva (12 MADS)</t>
  </si>
  <si>
    <t>Total de recursos recaudado con referencia al total recursos facturado por concepto de Tasa por uso (13 MADS)</t>
  </si>
  <si>
    <t>Campañas para asegurar la implementar de un Sistema de Gestión y Segurida y Salud Laboral</t>
  </si>
  <si>
    <t xml:space="preserve">Elaboración propuesta de Rediseño Institucional (Planta y estructura) </t>
  </si>
  <si>
    <t>Rediseño realizado</t>
  </si>
  <si>
    <t>Elaboración y seguimiento de un Plan para el mejoramiento del clima laboral y medir el factor de riesgo psicosocial</t>
  </si>
  <si>
    <t>Plan elaborado y con seguimiento</t>
  </si>
  <si>
    <t>Elaboración, desarrollo y seguimiento del Plan Institucional de Capacitación anual para los funcionarios de la Corporación</t>
  </si>
  <si>
    <t>Plan elaborado, ejecutado y con seguimiento</t>
  </si>
  <si>
    <t>Programa ejecutado</t>
  </si>
  <si>
    <t xml:space="preserve">Implementación del Sofware del sistema de gestion documental archivo y correspondencia </t>
  </si>
  <si>
    <t>0.6. EDUCACION AMBIENTAL  Y PARTICIPACIÓN SOCIAL</t>
  </si>
  <si>
    <t xml:space="preserve">Asesoría y seguimiento de los Planes de Educación Ambiental  Municipal y acompañamiento a los Comités Técnicos Interinstitucionales  de Educación Ambiental Municipal. </t>
  </si>
  <si>
    <t>CIDEA funcionando                                     Planes Asesorados</t>
  </si>
  <si>
    <t>Inclusión de la educación ambiental en el desarrollo de proyectos ecoturísticos.</t>
  </si>
  <si>
    <t>Proyectos ecoturísticos asesorados e implementados</t>
  </si>
  <si>
    <t>Fortalecimiento de la linea de Educación Ambiental y su articulación con el Banco de Proyectos de la Corporación Ley 1549 de 2012 art 4 - 5</t>
  </si>
  <si>
    <t>Proyectos financiados y operando</t>
  </si>
  <si>
    <t>Fortalecimiento Red Jóvenes de Ambiente y dinamizadores juveniles en la gestión ambiental (MADS).</t>
  </si>
  <si>
    <t>Redes fortalecidas</t>
  </si>
  <si>
    <t>Eventos realizados</t>
  </si>
  <si>
    <t>Acompañamiento  Plan estratégico para el fortalecimiento organizativo de consejos comunitarios de comunidades negras, incorporando el componente ambiental.</t>
  </si>
  <si>
    <t>Comunidades afrodescendientes asesoradas y plan estrategico fortalecido</t>
  </si>
  <si>
    <r>
      <t>01. GESTIÓN A PROYECTOS AMBIENTALES</t>
    </r>
    <r>
      <rPr>
        <sz val="12"/>
        <rFont val="Arial"/>
        <family val="2"/>
      </rPr>
      <t>.</t>
    </r>
  </si>
  <si>
    <t>Desarrollar un (1) programa anual de Educación ambiental para la conservación del recurso agua - Promoción de los Clubes Defensores del Agua</t>
  </si>
  <si>
    <t>Programa desarrollado</t>
  </si>
  <si>
    <t>Desarrollar un (1) programa anual de Educación ambiental para lograr la sensibilización al menos del 60% de las comunidades de la jurisdicción en cuanto a la preservación de las especies de fauna y flora.</t>
  </si>
  <si>
    <t>Municipios beneficiados</t>
  </si>
  <si>
    <t>Acompañar la implementación de treinta (30) Proyectos Ambientales Escolares –PRAE en el territorio.</t>
  </si>
  <si>
    <t>PRAE implementados</t>
  </si>
  <si>
    <t>Promoción de clubes de radio escolar en municipios de la jurisdicción.</t>
  </si>
  <si>
    <t>Clubes y/o municipios beneficiados</t>
  </si>
  <si>
    <t xml:space="preserve">Desarrollar anualmente cursos de Gestión Ambiental </t>
  </si>
  <si>
    <t>Cursos Realizados</t>
  </si>
  <si>
    <t>Propiciar espacios de interacción permanente con los actores de la vida municipal para la incorporación de la gestión integral del riesgo en la gestión ambiental local, en área de jurisdicción de Cardique</t>
  </si>
  <si>
    <t>Capacitaciones Educación Ambiental relacionadas con la importancia y el uso adecuado del recurso forestal.</t>
  </si>
  <si>
    <t>Personas beneficiadas</t>
  </si>
  <si>
    <t>Actividades de Educación Ambiental enfocadas a la conservación de los ecosistemas de manglar que hacen parte de la Jurisdicción de CARDIQUE.</t>
  </si>
  <si>
    <t>Diseño, Formulación, Ejecución y Seguimiento de un (1) programa de Educación ambiental en la zona insular de la jurisdicción.</t>
  </si>
  <si>
    <t>Programa Diseñado, formulado, ejecutado y con seguimiento</t>
  </si>
  <si>
    <t>Implementar un programa de educación ambiental, concientización sobre residuos peligrosos.</t>
  </si>
  <si>
    <t>Proyectos ondas apoyados y con seguimiento</t>
  </si>
  <si>
    <t>Realización de capacitación en temas de educación ambiental relacionados a la Ciénaga de la Virgen</t>
  </si>
  <si>
    <t>Capacitaciones realizadas</t>
  </si>
  <si>
    <t>Reglamentación de acuífero de Turbaco y Mahates para su uso y manejo sostenible.</t>
  </si>
  <si>
    <t>Planificación, Ejecución y Seguimiento del Plan de Desarrollo Administrativo - PDA</t>
  </si>
  <si>
    <t xml:space="preserve">  Declaratoria área protegida Ceibal</t>
  </si>
  <si>
    <t xml:space="preserve"> Acreditación del muestreo.</t>
  </si>
  <si>
    <t>Realizada en el 2013</t>
  </si>
  <si>
    <t>247 empresas atendidas en el 2013</t>
  </si>
  <si>
    <t>ok</t>
  </si>
  <si>
    <t>Conv M/ Arjona</t>
  </si>
  <si>
    <t>Sergecol</t>
  </si>
  <si>
    <t xml:space="preserve">Formulación del Plan de Ordenamiento y Manejo Integrado de la Unidad Ambiental Costera - POMIUAC. Fases: 1. Caracterización de actores (Ecoversa). 2. Diagnostico Integrado. 3. Prospectiva y Zonificación (Invemar). 4. Formulación y 5. Adopción del POMIUAC. </t>
  </si>
  <si>
    <t>Fases desarrollladas</t>
  </si>
  <si>
    <t>Formular el Plan General de ordenación forestal de la Jurisdiccion de la Corporacion.  Fases I: Aprestamiento (conformación del equipo, capacitación y metodología - guia forestal POF) 2014. Fase II: Diagnóstico, Análisis y Caracterización - 2015.</t>
  </si>
  <si>
    <t>Fase desarrollada</t>
  </si>
  <si>
    <t>Hogar de paso.  Fases: 1. Aspectos físicos del terreno 2. Diseño 3. Construcción. 4. Dotación (adecuación infraestructura) 5. Operación y Manejo.</t>
  </si>
  <si>
    <t>Fases desarrolladas</t>
  </si>
  <si>
    <t xml:space="preserve">Talleres de capacitación a entes territoriales sobre alcances del Decreto 2981 de 2013 en el componente ambiental, con énfasis en aprovechamiento de residuos sólidos. </t>
  </si>
  <si>
    <t xml:space="preserve">Asesoría a entes territoriales en la elaboración de estudios de viabilidad para la implementación de programas de aprovechamiento de residuos y asesoría en la formulación e implementación de estos programas. (Análisis de mercado, identificación cadenas de comercialización, caracterización de residuos aprovechables, predimensionamiento de infraestructura requerida, viabilidad financiera y comercial, sensibilización, capacitación y educación comunitaria). </t>
  </si>
  <si>
    <t>Municpios asesorados</t>
  </si>
  <si>
    <t xml:space="preserve">Acompañamiento a Aguas de Bolívar en el proceso de Actualización de los PGIRS de los municipios vinculados a PDA. </t>
  </si>
  <si>
    <t xml:space="preserve">Asesoría a Municipio de Zambrano para la actualización del PGIRS (Municipio no incluido en proyecto de regionalización del servicio de aseo porque en su momento no se encontraba vinculado a PDA) </t>
  </si>
  <si>
    <t>Realizar operativos de control y seguimiento en la jurisdicción de Cardique a las emisiones por fuentes moviles con empresas que cuenten con equipos y personal idoneo y capacitado tecnicamente. La empresa debe estar certificada por el IDEAM 2015</t>
  </si>
  <si>
    <t xml:space="preserve">Campañas de Monitoreo de la Calidad del Aire en sitios estratégicos y/o de mayor concentración de población. </t>
  </si>
  <si>
    <t>Estudios necesarios para el conocimiento y reduccion del riesgo de la jurisdiccion con cartografía a escala 1:25000 y compatible con el SIG de Cardique. Fases: 1. Gestión (Adquisición de imágenes satelitales - proceso preliminar para la firma del convenio) 2014. 2. Convenio tripartita  Sergecol – Observatorio del Caribe - Cardique 2014. 3. Entrega de  Resultados del Estudio para conocimiento de la gestion del Riesgo en los entes territoriales de la Jurisdiccion.</t>
  </si>
  <si>
    <t>Formulación de los POMCAS: 1. Directos al Caribe Sur - Ciénaga de la Virgen. 2. Directos al Bajo Magdalena entre Plato y Calamar (Margen Izquierda - M.I.). (Liderados por Cardique) 3. La Mojana - Río Cauca (Liderado por Carsucre). Ajuste del POMCA Canal del Dique (Liderada por CRA)</t>
  </si>
  <si>
    <t xml:space="preserve">Cuencas con Planes de ordenación y manejo – POMCA- formulados (Indicador Nº 6 MADS). </t>
  </si>
  <si>
    <t>S Juan N y S Jacinto</t>
  </si>
  <si>
    <t>CORPORACIÓN AUTÓNOMA REGIONAL DEL CANAL DEL DIQUE - CARDIQUE</t>
  </si>
  <si>
    <t>SUBDIRECCIÓN DE PLANEACIÓN</t>
  </si>
  <si>
    <t>AVANCE PLAN DE ACCIÓN 2013 - 2015 METAS FISICAS Y FINANCIERAS POR PROYECTOS Y PROGRAMAS</t>
  </si>
  <si>
    <t xml:space="preserve">Programas </t>
  </si>
  <si>
    <t>Proyectos</t>
  </si>
  <si>
    <t>Ponderación por proyecto</t>
  </si>
  <si>
    <t>Porcentaje sin ponderación</t>
  </si>
  <si>
    <t>Porcentaje con ponderación</t>
  </si>
  <si>
    <t>Metas fìsicas periodo (2013 - 2015)</t>
  </si>
  <si>
    <t>Programa 1</t>
  </si>
  <si>
    <t>Proyecto 1</t>
  </si>
  <si>
    <t>Proyecto 2</t>
  </si>
  <si>
    <t>Proyecto 3</t>
  </si>
  <si>
    <t>Proyecto 4</t>
  </si>
  <si>
    <t>Total</t>
  </si>
  <si>
    <t>Porcentaje sin Ponderación</t>
  </si>
  <si>
    <t>Porcentaje con Ponderación</t>
  </si>
  <si>
    <t>Metas financieras Periodo (2013 -2015)</t>
  </si>
  <si>
    <t>Programa 2</t>
  </si>
  <si>
    <t>Programa 3</t>
  </si>
  <si>
    <t>Programa 4</t>
  </si>
  <si>
    <t>Programa 5</t>
  </si>
  <si>
    <t>Programa 6</t>
  </si>
  <si>
    <t xml:space="preserve">Tabla Resumen Evaluación Plan de Acción % Físico y Financiero por  Proyectos </t>
  </si>
  <si>
    <t>PROGRAMA 1: ADMINISTRACIÓN Y MANEJO DEL RECURSO HÍDRICO</t>
  </si>
  <si>
    <t>PROYECTOS</t>
  </si>
  <si>
    <t>% FÍSICO ANUAL</t>
  </si>
  <si>
    <t>% FÍSICO PERIODO</t>
  </si>
  <si>
    <t>% FINANCIERO ANUAL</t>
  </si>
  <si>
    <r>
      <t>% FINANCIERO PERIODO</t>
    </r>
    <r>
      <rPr>
        <sz val="8"/>
        <rFont val="Arial"/>
        <family val="2"/>
      </rPr>
      <t xml:space="preserve"> </t>
    </r>
  </si>
  <si>
    <t>Aguas Superficiales Continentales</t>
  </si>
  <si>
    <t>Recuperación y Conservación del Parque Natural Distrital Ciénaga de la Virgen</t>
  </si>
  <si>
    <t>Aguas Subterráneas</t>
  </si>
  <si>
    <t>Aguas Marino-Costera</t>
  </si>
  <si>
    <t>PROGRAMA 2: ADMINISTRACIÓN Y MANEJO DE LA BIODIVERSIDAD</t>
  </si>
  <si>
    <t>Uso y Manejo de Bosques</t>
  </si>
  <si>
    <t>Uso y Manejo de la Fauna Silvestre</t>
  </si>
  <si>
    <t>PROGRAMA 3: GESTIÓN AMBIENTAL PARA EL DESARROLLO DE LOS ENTES TERRITORIALES</t>
  </si>
  <si>
    <t>Manejo de Residuos Urbanos</t>
  </si>
  <si>
    <t>Implementación de Procesos Productivos y Mercados Verdes</t>
  </si>
  <si>
    <t>PROGRAMA 4: ORDENAMIENTO AMBIENTAL Y TERRITORIAL</t>
  </si>
  <si>
    <t>Planeación y Gestión Integral del Riesgo</t>
  </si>
  <si>
    <t>PROGRAMA 5: FORTALECIMIENTO INSTITUCIONAL</t>
  </si>
  <si>
    <t>Laboratorio de Calidad Ambiental</t>
  </si>
  <si>
    <t>Articulación del SINA</t>
  </si>
  <si>
    <t>Desarrollo Corporativo</t>
  </si>
  <si>
    <t>PROGRAMA 6: EDUCACION AMBIENTAL Y PARTICIPACIÓN  SOCIAL</t>
  </si>
  <si>
    <t>Gestión Proyectos Ambientales</t>
  </si>
  <si>
    <t>Construcción de una Cultura Ambiental</t>
  </si>
  <si>
    <t xml:space="preserve">Ponderó: Yesid Correa Romero - Profesional Especializado </t>
  </si>
  <si>
    <t xml:space="preserve">Tabla Resumen Evaluación Plan de Acción % Físico y Financiero por  Programas </t>
  </si>
  <si>
    <t>PROGRAMA</t>
  </si>
  <si>
    <t>ADMINISTRACIÓN Y MANEJO DEL RECURSO HÍDRICO</t>
  </si>
  <si>
    <t>ADMINISTRACIÓN Y MANEJO DE LA BIODIVERSIDAD</t>
  </si>
  <si>
    <t>GESTIÓN AMBIENTAL PARA EL DESARROLLO DE LOS ENTES TERRITORIALES</t>
  </si>
  <si>
    <t>ORDENAMIENTO AMBIENTAL Y TERRITORIAL</t>
  </si>
  <si>
    <t>FORTALECIMIENTO INSTITUCIONAL</t>
  </si>
  <si>
    <t>EDUCACION AMBIENTAL Y PARTICIPACIÓN  SOCIAL</t>
  </si>
  <si>
    <t>Total promedio</t>
  </si>
  <si>
    <t>99.8%</t>
  </si>
  <si>
    <t>91.8%</t>
  </si>
  <si>
    <t>Municipios Capacitados</t>
  </si>
  <si>
    <t>Ampliación  de los servicios de análisis a residuos peligrosos – cromatografía.</t>
  </si>
  <si>
    <t>Divulgación de mensajes institucionales para la construcción de una cultura ambiental.</t>
  </si>
  <si>
    <r>
      <t xml:space="preserve">      </t>
    </r>
    <r>
      <rPr>
        <sz val="14"/>
        <color indexed="8"/>
        <rFont val="Arial"/>
        <family val="2"/>
      </rPr>
      <t>Promoción e implementación de un modelo de gestión ambiental participativa.</t>
    </r>
  </si>
  <si>
    <r>
      <t xml:space="preserve">      </t>
    </r>
    <r>
      <rPr>
        <sz val="14"/>
        <color indexed="8"/>
        <rFont val="Arial"/>
        <family val="2"/>
      </rPr>
      <t xml:space="preserve"> Generación de indicadores cuantitativos y cualitativos en educación ambiental.</t>
    </r>
  </si>
  <si>
    <r>
      <t xml:space="preserve">      </t>
    </r>
    <r>
      <rPr>
        <sz val="14"/>
        <color indexed="8"/>
        <rFont val="Arial"/>
        <family val="2"/>
      </rPr>
      <t xml:space="preserve"> Promoción para la conformación de los Consejos de Cuencas en la jurisdicción.</t>
    </r>
  </si>
  <si>
    <r>
      <t xml:space="preserve">      </t>
    </r>
    <r>
      <rPr>
        <sz val="14"/>
        <color indexed="8"/>
        <rFont val="Arial"/>
        <family val="2"/>
      </rPr>
      <t xml:space="preserve"> Desarrollar un (1) programa anual de Educación ambiental para la conservación del recurso agua </t>
    </r>
  </si>
  <si>
    <r>
      <t xml:space="preserve">      </t>
    </r>
    <r>
      <rPr>
        <sz val="14"/>
        <color indexed="8"/>
        <rFont val="Arial"/>
        <family val="2"/>
      </rPr>
      <t>Promocionar procesos de comunicación orientados a la gestión ambiental municipal</t>
    </r>
  </si>
  <si>
    <r>
      <t xml:space="preserve">      </t>
    </r>
    <r>
      <rPr>
        <sz val="14"/>
        <color indexed="8"/>
        <rFont val="Arial"/>
        <family val="2"/>
      </rPr>
      <t xml:space="preserve"> Diálogo como herramienta para la resolución de conflictos socio ambientales en los municipios de la jurisdicción</t>
    </r>
  </si>
  <si>
    <t>Divulgación realizada</t>
  </si>
  <si>
    <t>Promoción realizada</t>
  </si>
  <si>
    <t>indicadores generados</t>
  </si>
  <si>
    <t>Dialogos realizados</t>
  </si>
  <si>
    <t>Número de planes escolares de gestión del riesgo formulados</t>
  </si>
  <si>
    <t xml:space="preserve">MADS - Asocar - CAR. </t>
  </si>
  <si>
    <t>se actualizó el M de F y P /2015</t>
  </si>
  <si>
    <t>(10) Adición presupuestal (modificación)</t>
  </si>
  <si>
    <t>Adición Locales RS y Respel</t>
  </si>
  <si>
    <t>Adición terminar ampliación 2º piso</t>
  </si>
  <si>
    <t>Hoy PLANEAR</t>
  </si>
  <si>
    <t>Adición PTAL</t>
  </si>
  <si>
    <t>San Juan N.</t>
  </si>
  <si>
    <t>Cleme y SC</t>
  </si>
  <si>
    <t>Conv MADS</t>
  </si>
  <si>
    <t>ok 2013</t>
  </si>
  <si>
    <t>10 en el 2015</t>
  </si>
  <si>
    <r>
      <t xml:space="preserve">Desarrollar un (1) programa anual de Educación ambiental para la conservación del recurso agua - Promoción de los Clubes Defensores del Agua
</t>
    </r>
    <r>
      <rPr>
        <sz val="14"/>
        <color indexed="10"/>
        <rFont val="Arial"/>
        <family val="2"/>
      </rPr>
      <t>Se cuenta con Clubes Defensores del Agua</t>
    </r>
    <r>
      <rPr>
        <sz val="14"/>
        <color indexed="10"/>
        <rFont val="Arial"/>
        <family val="2"/>
      </rPr>
      <t xml:space="preserve"> en los 20 municipios de la jurisdicción de Cardique</t>
    </r>
  </si>
  <si>
    <t xml:space="preserve">Desarrollar un (1) programa anual de Educación ambiental para lograr la sensibilización al menos del 60% de las comunidades de la jurisdicción en cuanto a la preservación de las especies de fauna y flora.
</t>
  </si>
  <si>
    <r>
      <t>Acompañar la implementación de</t>
    </r>
    <r>
      <rPr>
        <sz val="14"/>
        <color indexed="10"/>
        <rFont val="Arial"/>
        <family val="2"/>
      </rPr>
      <t xml:space="preserve"> treinta (30) </t>
    </r>
    <r>
      <rPr>
        <sz val="14"/>
        <rFont val="Arial"/>
        <family val="2"/>
      </rPr>
      <t xml:space="preserve">Proyectos Ambientales Escolares –PRAE en el territorio.
</t>
    </r>
    <r>
      <rPr>
        <sz val="14"/>
        <color indexed="10"/>
        <rFont val="Arial"/>
        <family val="2"/>
      </rPr>
      <t>Santa Catalina, Clemencia, Santa Rosa de Lima, Villanueva, San Estanislao, Soplaviento, San Cristóbal, Turbaco, Turbana, Arjona, Mahates</t>
    </r>
  </si>
  <si>
    <r>
      <t xml:space="preserve">Desarrollar anualmente cursos de Gestión Ambiental 
</t>
    </r>
    <r>
      <rPr>
        <sz val="14"/>
        <color indexed="10"/>
        <rFont val="Arial"/>
        <family val="2"/>
      </rPr>
      <t xml:space="preserve">Curso Gestión Ambiental en los municipios de los Montes de María y de la Línea (11 municipios). </t>
    </r>
  </si>
  <si>
    <r>
      <t xml:space="preserve">Propiciar espacios de interacción permanente con los actores de la vida municipal para la incorporación de la gestión integral del riesgo en la gestión ambiental local, en área de jurisdicción de Cardique
</t>
    </r>
    <r>
      <rPr>
        <sz val="14"/>
        <color indexed="10"/>
        <rFont val="Arial"/>
        <family val="2"/>
      </rPr>
      <t>Seguimiento planes escolares instituciones educativas de los municipios de Turbaco, San Cristóbal, Santa Rosa, Villanueva, San Estanislao, Sata Catalina, Arjona, Turbana, Mahates y Calamar</t>
    </r>
  </si>
  <si>
    <r>
      <t xml:space="preserve">Diseño, Formulación, Ejecución y Seguimiento de un (1) programa de Educación ambiental en la zona insular de la jurisdicción.
</t>
    </r>
    <r>
      <rPr>
        <sz val="14"/>
        <color indexed="10"/>
        <rFont val="Arial"/>
        <family val="2"/>
      </rPr>
      <t xml:space="preserve">Se formuló el plan de gestión de residuos sólidos de la zona insular. </t>
    </r>
  </si>
  <si>
    <r>
      <t xml:space="preserve">Incorporación de los componentes de investigación, ciencia y tecnología en las instituciones educativas, mediante la implementación del proyecto Ondas Ambientales en convenio con Colciencias.
</t>
    </r>
    <r>
      <rPr>
        <sz val="14"/>
        <color indexed="10"/>
        <rFont val="Arial"/>
        <family val="2"/>
      </rPr>
      <t>Se avanza en la suscripción del convenio con aportes de Cardique, Colciencias; se suman la Gobernación de Bolívar y Alcaldía Mayor de Cartagena de Indias, tras los éxitos de la estrategia. Universidad Tecnológica de Bolívar, operador del proyecto.</t>
    </r>
  </si>
  <si>
    <t>5 en 2015</t>
  </si>
  <si>
    <t>Valor actual</t>
  </si>
  <si>
    <t xml:space="preserve">$ 32.331.905. 618,54  </t>
  </si>
  <si>
    <t>Porcentaje ejecución</t>
  </si>
  <si>
    <t>Fiduciaria (meta financiera)</t>
  </si>
  <si>
    <t>Manglar</t>
  </si>
  <si>
    <t>Repoblamiento con especies ícticas nativas</t>
  </si>
  <si>
    <t>Distrito de Cartagena (Corregimiento de Bayunca), municipios de Clamencia y Arjona</t>
  </si>
  <si>
    <t>Desarrollar un programa de aprovechamiento de residuos sólidos en los corregimientos de Malagana (Mahates) y Santa Ana (Distrito de Cartagena)</t>
  </si>
  <si>
    <t>Meta fijada en el 2012 61</t>
  </si>
  <si>
    <t>Esta firma convenio con Argos</t>
  </si>
  <si>
    <t>Se trabaja en la socialización concepto IAvHumbolt para DMI y Declaratoria</t>
  </si>
  <si>
    <t>p1p1</t>
  </si>
  <si>
    <t>p1p2</t>
  </si>
  <si>
    <t>p1p3</t>
  </si>
  <si>
    <t>p1p4</t>
  </si>
  <si>
    <t>Año 2015 y Periodo 2013 - 2015</t>
  </si>
  <si>
    <t>VIGENCIA EVALUADA (AÑO): ____2015______ PERIODO EVALUADO (SEMESTRE): ____1º  y ____2º_</t>
  </si>
  <si>
    <t>VIGENCIA EVALUADA (AÑO): ____2015______ PERIODO EVALUADO (SEMESTRE): ____1º __2º</t>
  </si>
  <si>
    <t>VIGENCIA EVALUADA (AÑO): ____2015______ PERIODO EVALUADO (SEMESTRE): ____1º __y 2º___</t>
  </si>
  <si>
    <t>VIGENCIA EVALUADA (AÑO): ____2015______ PERIODO EVALUADO (SEMESTRE): ____1º ___ y 2º__</t>
  </si>
  <si>
    <t>VIGENCIA EVALUADA (AÑO): ____2015______ PERIODO EVALUADO (SEMESTRE): ____1º ____ y 2º</t>
  </si>
  <si>
    <t>VIGENCIA EVALUADA (AÑO): ____2015______ PERIODO EVALUADO (SEMESTRE): ____1º _y__ 2º</t>
  </si>
  <si>
    <t xml:space="preserve">Superada </t>
  </si>
  <si>
    <t>superada el trienio</t>
  </si>
  <si>
    <t>VIGENCIA 2015 - Primer y Segundo Semestre</t>
  </si>
  <si>
    <t>Metas físicas 2015</t>
  </si>
  <si>
    <t>Resultado  Periodo (2013-2015)</t>
  </si>
  <si>
    <t>Resultado Anual (2015)</t>
  </si>
  <si>
    <t>Metas financieras  2015</t>
  </si>
  <si>
    <t>Resultado Periodo (2013 - 2015)</t>
  </si>
</sst>
</file>

<file path=xl/styles.xml><?xml version="1.0" encoding="utf-8"?>
<styleSheet xmlns="http://schemas.openxmlformats.org/spreadsheetml/2006/main">
  <numFmts count="11">
    <numFmt numFmtId="8" formatCode="&quot;$&quot;\ #,##0.00_);[Red]\(&quot;$&quot;\ #,##0.00\)"/>
    <numFmt numFmtId="164" formatCode="_-* #,##0.00\ _p_t_a_-;\-* #,##0.00\ _p_t_a_-;_-* &quot;-&quot;??\ _p_t_a_-;_-@_-"/>
    <numFmt numFmtId="165" formatCode="[$$-240A]\ #,##0.00"/>
    <numFmt numFmtId="166" formatCode="#,##0.00\ _€"/>
    <numFmt numFmtId="167" formatCode="0;[Red]0"/>
    <numFmt numFmtId="168" formatCode="&quot;$&quot;\ #,##0.00;[Red]&quot;$&quot;\ #,##0.00"/>
    <numFmt numFmtId="169" formatCode="[$$-240A]\ #,##0.00;[Red][$$-240A]\ #,##0.00"/>
    <numFmt numFmtId="170" formatCode="#,##0.00_);\-#,##0.00"/>
    <numFmt numFmtId="171" formatCode="#,##0.00\ _€;[Red]#,##0.00\ _€"/>
    <numFmt numFmtId="172" formatCode="_([$$-240A]\ * #,##0.00_);_([$$-240A]\ * \(#,##0.00\);_([$$-240A]\ * &quot;-&quot;??_);_(@_)"/>
    <numFmt numFmtId="173" formatCode="0.000%"/>
  </numFmts>
  <fonts count="43">
    <font>
      <sz val="10"/>
      <name val="Arial"/>
    </font>
    <font>
      <sz val="10"/>
      <name val="Arial"/>
      <family val="2"/>
    </font>
    <font>
      <sz val="8"/>
      <name val="Arial"/>
      <family val="2"/>
    </font>
    <font>
      <sz val="10"/>
      <color indexed="40"/>
      <name val="Arial"/>
      <family val="2"/>
    </font>
    <font>
      <sz val="10"/>
      <name val="Arial"/>
      <family val="2"/>
    </font>
    <font>
      <sz val="10"/>
      <name val="Arial"/>
      <family val="2"/>
    </font>
    <font>
      <b/>
      <sz val="10"/>
      <color indexed="10"/>
      <name val="Arial Narrow"/>
      <family val="2"/>
    </font>
    <font>
      <sz val="14"/>
      <name val="Arial"/>
      <family val="2"/>
    </font>
    <font>
      <b/>
      <sz val="12"/>
      <name val="Arial"/>
      <family val="2"/>
    </font>
    <font>
      <sz val="12"/>
      <name val="Arial"/>
      <family val="2"/>
    </font>
    <font>
      <sz val="12"/>
      <name val="Arial Narrow"/>
      <family val="2"/>
    </font>
    <font>
      <b/>
      <sz val="10"/>
      <name val="Arial"/>
      <family val="2"/>
    </font>
    <font>
      <sz val="8"/>
      <color indexed="81"/>
      <name val="Tahoma"/>
      <family val="2"/>
    </font>
    <font>
      <b/>
      <sz val="8"/>
      <color indexed="81"/>
      <name val="Tahoma"/>
      <family val="2"/>
    </font>
    <font>
      <b/>
      <sz val="14"/>
      <name val="Arial"/>
      <family val="2"/>
    </font>
    <font>
      <b/>
      <sz val="9"/>
      <color indexed="81"/>
      <name val="Tahoma"/>
      <family val="2"/>
    </font>
    <font>
      <sz val="9"/>
      <color indexed="81"/>
      <name val="Tahoma"/>
      <family val="2"/>
    </font>
    <font>
      <sz val="10"/>
      <color indexed="8"/>
      <name val="Arial"/>
      <family val="2"/>
    </font>
    <font>
      <sz val="10"/>
      <name val="Arial Narrow"/>
      <family val="2"/>
    </font>
    <font>
      <b/>
      <sz val="8"/>
      <name val="Arial"/>
      <family val="2"/>
    </font>
    <font>
      <b/>
      <sz val="10"/>
      <name val="Arial Narrow"/>
      <family val="2"/>
    </font>
    <font>
      <b/>
      <sz val="12"/>
      <color rgb="FF002060"/>
      <name val="Arial"/>
      <family val="2"/>
    </font>
    <font>
      <b/>
      <sz val="12"/>
      <color theme="3" tint="-0.249977111117893"/>
      <name val="Arial"/>
      <family val="2"/>
    </font>
    <font>
      <b/>
      <sz val="14"/>
      <color rgb="FF002060"/>
      <name val="Arial"/>
      <family val="2"/>
    </font>
    <font>
      <sz val="10"/>
      <color rgb="FFFF0000"/>
      <name val="Arial"/>
      <family val="2"/>
    </font>
    <font>
      <sz val="10"/>
      <color rgb="FF000000"/>
      <name val="Arial Narrow"/>
      <family val="2"/>
    </font>
    <font>
      <sz val="14"/>
      <color rgb="FFFF0000"/>
      <name val="Arial"/>
      <family val="2"/>
    </font>
    <font>
      <b/>
      <sz val="14"/>
      <color rgb="FFFF0000"/>
      <name val="Arial"/>
      <family val="2"/>
    </font>
    <font>
      <sz val="20"/>
      <name val="Arial"/>
      <family val="2"/>
    </font>
    <font>
      <sz val="12"/>
      <color rgb="FFFF0000"/>
      <name val="Arial"/>
      <family val="2"/>
    </font>
    <font>
      <sz val="8"/>
      <color rgb="FFFF0000"/>
      <name val="Arial"/>
      <family val="2"/>
    </font>
    <font>
      <sz val="14"/>
      <color theme="1"/>
      <name val="Arial"/>
      <family val="2"/>
    </font>
    <font>
      <sz val="14"/>
      <color indexed="8"/>
      <name val="Arial"/>
      <family val="2"/>
    </font>
    <font>
      <sz val="22"/>
      <name val="Arial"/>
      <family val="2"/>
    </font>
    <font>
      <sz val="14"/>
      <color indexed="10"/>
      <name val="Arial"/>
      <family val="2"/>
    </font>
    <font>
      <sz val="14"/>
      <name val="Baskerville Old Face"/>
      <family val="1"/>
    </font>
    <font>
      <sz val="10"/>
      <name val="Calibri"/>
      <family val="2"/>
    </font>
    <font>
      <sz val="26"/>
      <name val="Arial"/>
      <family val="2"/>
    </font>
    <font>
      <sz val="26"/>
      <color indexed="8"/>
      <name val="Arial"/>
      <family val="2"/>
    </font>
    <font>
      <b/>
      <sz val="26"/>
      <color indexed="8"/>
      <name val="Arial"/>
      <family val="2"/>
    </font>
    <font>
      <b/>
      <sz val="26"/>
      <name val="Arial"/>
      <family val="2"/>
    </font>
    <font>
      <b/>
      <sz val="9"/>
      <name val="Arial Narrow"/>
      <family val="2"/>
    </font>
    <font>
      <sz val="9"/>
      <name val="Arial Narrow"/>
      <family val="2"/>
    </font>
  </fonts>
  <fills count="14">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style="medium">
        <color rgb="FF000000"/>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40">
    <xf numFmtId="0" fontId="0" fillId="0" borderId="0" xfId="0"/>
    <xf numFmtId="0" fontId="0" fillId="0" borderId="0" xfId="0" applyBorder="1"/>
    <xf numFmtId="0" fontId="3" fillId="0" borderId="0" xfId="0" applyFont="1"/>
    <xf numFmtId="0" fontId="4" fillId="2" borderId="0" xfId="0" applyFont="1" applyFill="1"/>
    <xf numFmtId="0" fontId="5" fillId="2" borderId="0" xfId="0" applyFont="1" applyFill="1"/>
    <xf numFmtId="0" fontId="0" fillId="0" borderId="1" xfId="0" applyBorder="1"/>
    <xf numFmtId="0" fontId="5" fillId="2" borderId="1" xfId="0" applyFont="1" applyFill="1" applyBorder="1" applyAlignment="1">
      <alignment horizontal="center"/>
    </xf>
    <xf numFmtId="0" fontId="0" fillId="0" borderId="2" xfId="0" applyBorder="1"/>
    <xf numFmtId="0" fontId="1" fillId="0" borderId="0" xfId="0" applyFont="1"/>
    <xf numFmtId="0" fontId="7" fillId="0" borderId="1" xfId="0" applyFont="1" applyBorder="1"/>
    <xf numFmtId="0" fontId="7" fillId="0" borderId="0" xfId="0" applyFont="1"/>
    <xf numFmtId="0" fontId="9" fillId="0" borderId="3" xfId="0" applyFont="1" applyBorder="1"/>
    <xf numFmtId="0" fontId="9" fillId="0" borderId="4" xfId="0" applyFont="1" applyBorder="1"/>
    <xf numFmtId="0" fontId="11" fillId="0" borderId="0" xfId="0" applyNumberFormat="1" applyFont="1" applyAlignment="1">
      <alignment vertical="top" wrapText="1"/>
    </xf>
    <xf numFmtId="0" fontId="11"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5" xfId="0" applyNumberFormat="1" applyBorder="1" applyAlignment="1">
      <alignment vertical="top" wrapText="1"/>
    </xf>
    <xf numFmtId="0" fontId="0" fillId="0" borderId="6" xfId="0" applyBorder="1" applyAlignment="1">
      <alignment vertical="top" wrapText="1"/>
    </xf>
    <xf numFmtId="0" fontId="11" fillId="0" borderId="0" xfId="0" applyFont="1" applyAlignment="1">
      <alignment horizontal="center" vertical="top" wrapText="1"/>
    </xf>
    <xf numFmtId="0" fontId="0" fillId="0" borderId="0" xfId="0" applyAlignment="1">
      <alignment horizontal="center" vertical="top" wrapText="1"/>
    </xf>
    <xf numFmtId="0" fontId="11" fillId="0" borderId="0" xfId="0" applyNumberFormat="1" applyFont="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4" fillId="0" borderId="0" xfId="0" applyFont="1"/>
    <xf numFmtId="0" fontId="7" fillId="3" borderId="1" xfId="0" applyFont="1" applyFill="1" applyBorder="1" applyAlignment="1">
      <alignment vertical="center"/>
    </xf>
    <xf numFmtId="0" fontId="7" fillId="3" borderId="1" xfId="0" applyFont="1" applyFill="1" applyBorder="1" applyAlignment="1">
      <alignment horizontal="right" vertical="center" wrapText="1"/>
    </xf>
    <xf numFmtId="168" fontId="9" fillId="0" borderId="0" xfId="1" applyNumberFormat="1" applyFont="1" applyBorder="1" applyAlignment="1">
      <alignment vertical="center"/>
    </xf>
    <xf numFmtId="0" fontId="9" fillId="3" borderId="1" xfId="0" applyFont="1" applyFill="1" applyBorder="1" applyAlignment="1">
      <alignment horizontal="right" vertical="center" wrapText="1"/>
    </xf>
    <xf numFmtId="0" fontId="9" fillId="3" borderId="1" xfId="0" applyFont="1" applyFill="1" applyBorder="1" applyAlignment="1">
      <alignment vertical="center" wrapText="1"/>
    </xf>
    <xf numFmtId="0" fontId="9" fillId="3" borderId="1" xfId="0" applyFont="1" applyFill="1" applyBorder="1" applyAlignment="1">
      <alignment vertical="center"/>
    </xf>
    <xf numFmtId="0" fontId="9" fillId="3" borderId="8" xfId="0" applyFont="1" applyFill="1" applyBorder="1" applyAlignment="1">
      <alignment vertical="center"/>
    </xf>
    <xf numFmtId="0" fontId="9" fillId="3" borderId="9" xfId="0" applyFont="1" applyFill="1" applyBorder="1" applyAlignment="1">
      <alignment vertical="center"/>
    </xf>
    <xf numFmtId="0" fontId="7" fillId="3" borderId="8" xfId="0" applyFont="1" applyFill="1" applyBorder="1" applyAlignment="1">
      <alignment horizontal="right" vertical="center" wrapText="1"/>
    </xf>
    <xf numFmtId="0" fontId="7" fillId="3" borderId="8" xfId="0" applyFont="1" applyFill="1" applyBorder="1" applyAlignment="1">
      <alignment vertical="center" wrapText="1"/>
    </xf>
    <xf numFmtId="0" fontId="8" fillId="3" borderId="1" xfId="0" applyFont="1" applyFill="1" applyBorder="1" applyAlignment="1">
      <alignment horizontal="right" vertical="center" wrapText="1"/>
    </xf>
    <xf numFmtId="0" fontId="7" fillId="3" borderId="1" xfId="0" applyFont="1" applyFill="1" applyBorder="1" applyAlignment="1">
      <alignment horizontal="right" vertical="center"/>
    </xf>
    <xf numFmtId="0" fontId="7" fillId="4" borderId="10" xfId="0" applyFont="1" applyFill="1" applyBorder="1"/>
    <xf numFmtId="0" fontId="21" fillId="4" borderId="11" xfId="0" applyFont="1" applyFill="1" applyBorder="1" applyAlignment="1">
      <alignment vertical="center" wrapText="1"/>
    </xf>
    <xf numFmtId="0" fontId="7" fillId="3" borderId="12" xfId="0" applyFont="1" applyFill="1" applyBorder="1" applyAlignment="1">
      <alignment horizontal="right" vertical="center" wrapText="1"/>
    </xf>
    <xf numFmtId="0" fontId="9" fillId="0" borderId="13" xfId="0" applyFont="1" applyBorder="1" applyAlignment="1">
      <alignment vertical="center" wrapText="1"/>
    </xf>
    <xf numFmtId="168" fontId="9" fillId="0" borderId="14" xfId="1" applyNumberFormat="1" applyFont="1" applyBorder="1" applyAlignment="1">
      <alignment vertical="center" textRotation="90" wrapText="1"/>
    </xf>
    <xf numFmtId="165" fontId="9" fillId="0" borderId="11" xfId="0" applyNumberFormat="1" applyFont="1" applyBorder="1" applyAlignment="1">
      <alignment vertical="center" textRotation="90" wrapText="1"/>
    </xf>
    <xf numFmtId="166" fontId="9" fillId="0" borderId="15" xfId="0" applyNumberFormat="1" applyFont="1" applyBorder="1" applyAlignment="1">
      <alignment vertical="center" textRotation="90" wrapText="1"/>
    </xf>
    <xf numFmtId="0" fontId="14" fillId="3" borderId="1" xfId="0" applyFont="1" applyFill="1" applyBorder="1" applyAlignment="1">
      <alignment horizontal="right" vertical="center" wrapText="1"/>
    </xf>
    <xf numFmtId="0" fontId="8" fillId="0" borderId="16" xfId="0" applyFont="1" applyBorder="1" applyAlignment="1">
      <alignment horizontal="center" vertical="center" wrapText="1"/>
    </xf>
    <xf numFmtId="0" fontId="7" fillId="3" borderId="12" xfId="0" applyFont="1" applyFill="1" applyBorder="1" applyAlignment="1">
      <alignment horizontal="left" vertical="center" wrapText="1"/>
    </xf>
    <xf numFmtId="0" fontId="22" fillId="0" borderId="17" xfId="0" applyFont="1" applyFill="1" applyBorder="1" applyAlignment="1">
      <alignment horizontal="center" vertical="center" wrapText="1"/>
    </xf>
    <xf numFmtId="0" fontId="22" fillId="0" borderId="17" xfId="0" applyFont="1" applyFill="1" applyBorder="1" applyAlignment="1">
      <alignment horizontal="center" vertical="center" textRotation="90" wrapText="1"/>
    </xf>
    <xf numFmtId="0" fontId="22" fillId="0" borderId="17" xfId="0" applyFont="1" applyFill="1" applyBorder="1" applyAlignment="1">
      <alignment horizontal="justify" vertical="center" textRotation="90" wrapText="1"/>
    </xf>
    <xf numFmtId="0" fontId="22" fillId="0" borderId="18" xfId="0" applyFont="1" applyFill="1" applyBorder="1" applyAlignment="1">
      <alignment horizontal="justify" vertical="center" textRotation="90" wrapText="1"/>
    </xf>
    <xf numFmtId="0" fontId="8" fillId="4" borderId="16" xfId="0" applyFont="1" applyFill="1" applyBorder="1" applyAlignment="1">
      <alignment vertical="center" wrapText="1"/>
    </xf>
    <xf numFmtId="0" fontId="7" fillId="3" borderId="12" xfId="0" applyFont="1" applyFill="1" applyBorder="1" applyAlignment="1">
      <alignment vertical="center"/>
    </xf>
    <xf numFmtId="0" fontId="21" fillId="4" borderId="15" xfId="0" applyFont="1" applyFill="1" applyBorder="1" applyAlignment="1">
      <alignment vertical="center" wrapText="1"/>
    </xf>
    <xf numFmtId="0" fontId="7" fillId="5" borderId="1" xfId="0" applyFont="1" applyFill="1" applyBorder="1" applyAlignment="1">
      <alignment vertical="center"/>
    </xf>
    <xf numFmtId="0" fontId="7" fillId="3" borderId="12" xfId="0" applyFont="1" applyFill="1" applyBorder="1" applyAlignment="1">
      <alignment vertical="center" wrapText="1"/>
    </xf>
    <xf numFmtId="0" fontId="7" fillId="3" borderId="12" xfId="0" applyFont="1" applyFill="1" applyBorder="1" applyAlignment="1">
      <alignment horizontal="right" vertical="center"/>
    </xf>
    <xf numFmtId="0" fontId="7" fillId="3" borderId="9" xfId="0" applyFont="1" applyFill="1" applyBorder="1" applyAlignment="1">
      <alignment vertical="center" wrapText="1"/>
    </xf>
    <xf numFmtId="0" fontId="7" fillId="3" borderId="1" xfId="0" applyNumberFormat="1" applyFont="1" applyFill="1" applyBorder="1" applyAlignment="1">
      <alignment vertical="center" wrapText="1"/>
    </xf>
    <xf numFmtId="0" fontId="7" fillId="5" borderId="1" xfId="0" applyFont="1" applyFill="1" applyBorder="1" applyAlignment="1">
      <alignment horizontal="right" vertical="center"/>
    </xf>
    <xf numFmtId="0" fontId="7" fillId="5" borderId="12" xfId="0" applyFont="1" applyFill="1" applyBorder="1" applyAlignment="1">
      <alignment vertical="center"/>
    </xf>
    <xf numFmtId="0" fontId="7" fillId="3" borderId="19"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7" fillId="5" borderId="1" xfId="0" applyFont="1" applyFill="1" applyBorder="1" applyAlignment="1">
      <alignment horizontal="left" vertical="center"/>
    </xf>
    <xf numFmtId="0" fontId="7" fillId="3" borderId="1" xfId="0" applyFont="1" applyFill="1" applyBorder="1" applyAlignment="1">
      <alignment horizontal="left" vertical="center"/>
    </xf>
    <xf numFmtId="0" fontId="14" fillId="5" borderId="1" xfId="0" applyFont="1" applyFill="1" applyBorder="1" applyAlignment="1">
      <alignment horizontal="right" vertical="center" wrapText="1"/>
    </xf>
    <xf numFmtId="3" fontId="7" fillId="5" borderId="1" xfId="0" applyNumberFormat="1" applyFont="1" applyFill="1" applyBorder="1" applyAlignment="1">
      <alignment horizontal="center" vertical="center" wrapText="1"/>
    </xf>
    <xf numFmtId="168" fontId="9" fillId="4" borderId="14" xfId="1" applyNumberFormat="1" applyFont="1" applyFill="1" applyBorder="1" applyAlignment="1">
      <alignment vertical="center" textRotation="90" wrapText="1"/>
    </xf>
    <xf numFmtId="168" fontId="9" fillId="4" borderId="11" xfId="1" applyNumberFormat="1" applyFont="1" applyFill="1" applyBorder="1" applyAlignment="1">
      <alignment vertical="center" textRotation="90" wrapText="1"/>
    </xf>
    <xf numFmtId="171" fontId="9" fillId="4" borderId="15" xfId="1" applyNumberFormat="1" applyFont="1" applyFill="1" applyBorder="1" applyAlignment="1">
      <alignment vertical="center" textRotation="90" wrapText="1"/>
    </xf>
    <xf numFmtId="171" fontId="9" fillId="4" borderId="21" xfId="1" applyNumberFormat="1" applyFont="1" applyFill="1" applyBorder="1" applyAlignment="1">
      <alignment vertical="center" textRotation="90" wrapText="1"/>
    </xf>
    <xf numFmtId="0" fontId="8" fillId="3" borderId="1" xfId="0" applyFont="1" applyFill="1" applyBorder="1" applyAlignment="1">
      <alignment vertical="center" wrapText="1"/>
    </xf>
    <xf numFmtId="0" fontId="8" fillId="0" borderId="16" xfId="0" applyFont="1" applyBorder="1" applyAlignment="1">
      <alignment vertical="center" wrapText="1"/>
    </xf>
    <xf numFmtId="0" fontId="7" fillId="5" borderId="1" xfId="0" applyNumberFormat="1" applyFont="1" applyFill="1" applyBorder="1" applyAlignment="1">
      <alignment horizontal="right" vertical="center" wrapText="1"/>
    </xf>
    <xf numFmtId="0" fontId="7" fillId="5" borderId="12" xfId="0" applyFont="1" applyFill="1" applyBorder="1" applyAlignment="1">
      <alignment vertical="center" wrapText="1"/>
    </xf>
    <xf numFmtId="0" fontId="9" fillId="5" borderId="1" xfId="0" applyFont="1" applyFill="1" applyBorder="1" applyAlignment="1">
      <alignment horizontal="right" vertical="center" wrapText="1"/>
    </xf>
    <xf numFmtId="0" fontId="7" fillId="5" borderId="1" xfId="0" applyNumberFormat="1" applyFont="1" applyFill="1" applyBorder="1" applyAlignment="1">
      <alignment vertical="center" wrapText="1"/>
    </xf>
    <xf numFmtId="0" fontId="7" fillId="5" borderId="1" xfId="0" applyFont="1" applyFill="1" applyBorder="1" applyAlignment="1">
      <alignment horizontal="justify" vertical="center" wrapText="1"/>
    </xf>
    <xf numFmtId="0" fontId="4" fillId="5" borderId="1" xfId="0" applyFont="1" applyFill="1" applyBorder="1"/>
    <xf numFmtId="167" fontId="9" fillId="3" borderId="8" xfId="0" applyNumberFormat="1" applyFont="1" applyFill="1" applyBorder="1" applyAlignment="1">
      <alignment horizontal="right" vertical="center" wrapText="1"/>
    </xf>
    <xf numFmtId="167" fontId="9" fillId="3" borderId="1" xfId="0" applyNumberFormat="1" applyFont="1" applyFill="1" applyBorder="1" applyAlignment="1">
      <alignment horizontal="right" vertical="center" wrapText="1"/>
    </xf>
    <xf numFmtId="167" fontId="9" fillId="0" borderId="1" xfId="0" applyNumberFormat="1" applyFont="1" applyFill="1" applyBorder="1" applyAlignment="1">
      <alignment horizontal="right" vertical="center" wrapText="1"/>
    </xf>
    <xf numFmtId="0" fontId="7" fillId="5" borderId="8" xfId="0" applyFont="1" applyFill="1" applyBorder="1" applyAlignment="1">
      <alignment horizontal="right" vertical="center" wrapText="1"/>
    </xf>
    <xf numFmtId="0" fontId="7" fillId="5" borderId="9" xfId="0" applyFont="1" applyFill="1" applyBorder="1" applyAlignment="1">
      <alignment horizontal="right" vertical="center" wrapText="1"/>
    </xf>
    <xf numFmtId="0" fontId="7" fillId="3" borderId="22" xfId="0" applyFont="1" applyFill="1" applyBorder="1" applyAlignment="1">
      <alignment horizontal="justify" vertical="center" wrapText="1"/>
    </xf>
    <xf numFmtId="168" fontId="9" fillId="0" borderId="11" xfId="1" applyNumberFormat="1" applyFont="1" applyBorder="1" applyAlignment="1">
      <alignment vertical="center" textRotation="90" wrapText="1"/>
    </xf>
    <xf numFmtId="166" fontId="9" fillId="0" borderId="11" xfId="1" applyNumberFormat="1" applyFont="1" applyBorder="1" applyAlignment="1">
      <alignment vertical="center" textRotation="90" wrapText="1"/>
    </xf>
    <xf numFmtId="0" fontId="7" fillId="5" borderId="12" xfId="0" applyFont="1" applyFill="1" applyBorder="1" applyAlignment="1">
      <alignment horizontal="right" vertical="center" wrapText="1"/>
    </xf>
    <xf numFmtId="0" fontId="7" fillId="3" borderId="12" xfId="0" applyFont="1" applyFill="1" applyBorder="1" applyAlignment="1">
      <alignment horizontal="center" vertical="center" wrapText="1"/>
    </xf>
    <xf numFmtId="0" fontId="7" fillId="5" borderId="1" xfId="0" applyFont="1" applyFill="1" applyBorder="1" applyAlignment="1">
      <alignment horizontal="right" vertical="center" wrapText="1"/>
    </xf>
    <xf numFmtId="168" fontId="8" fillId="0" borderId="11" xfId="1" applyNumberFormat="1" applyFont="1" applyBorder="1" applyAlignment="1">
      <alignment vertical="center" textRotation="90" wrapText="1"/>
    </xf>
    <xf numFmtId="168" fontId="9" fillId="5" borderId="11" xfId="1" applyNumberFormat="1" applyFont="1" applyFill="1" applyBorder="1" applyAlignment="1">
      <alignment vertical="center" textRotation="90" wrapText="1"/>
    </xf>
    <xf numFmtId="168" fontId="8" fillId="5" borderId="11" xfId="1" applyNumberFormat="1" applyFont="1" applyFill="1" applyBorder="1" applyAlignment="1">
      <alignment vertical="center" textRotation="90" wrapText="1"/>
    </xf>
    <xf numFmtId="0" fontId="9" fillId="5" borderId="11" xfId="0" applyFont="1" applyFill="1" applyBorder="1" applyAlignment="1">
      <alignment vertical="center" textRotation="90" wrapText="1"/>
    </xf>
    <xf numFmtId="0" fontId="9" fillId="5" borderId="11" xfId="0" applyFont="1" applyFill="1" applyBorder="1" applyAlignment="1">
      <alignment vertical="center" wrapText="1"/>
    </xf>
    <xf numFmtId="168" fontId="8" fillId="3" borderId="11" xfId="1" applyNumberFormat="1" applyFont="1" applyFill="1" applyBorder="1" applyAlignment="1">
      <alignment vertical="center" textRotation="90" wrapText="1"/>
    </xf>
    <xf numFmtId="168" fontId="9" fillId="3" borderId="11" xfId="1" applyNumberFormat="1" applyFont="1" applyFill="1" applyBorder="1" applyAlignment="1">
      <alignment vertical="center" textRotation="90" wrapText="1"/>
    </xf>
    <xf numFmtId="0" fontId="9" fillId="3" borderId="11" xfId="0" applyFont="1" applyFill="1" applyBorder="1" applyAlignment="1">
      <alignment vertical="center"/>
    </xf>
    <xf numFmtId="0" fontId="9" fillId="5" borderId="4" xfId="0" applyFont="1" applyFill="1" applyBorder="1" applyAlignment="1">
      <alignment vertical="center" wrapText="1"/>
    </xf>
    <xf numFmtId="0" fontId="9" fillId="3" borderId="4" xfId="0" applyFont="1" applyFill="1" applyBorder="1" applyAlignment="1"/>
    <xf numFmtId="0" fontId="9" fillId="3" borderId="4" xfId="0" applyFont="1" applyFill="1" applyBorder="1" applyAlignment="1">
      <alignment wrapText="1"/>
    </xf>
    <xf numFmtId="0" fontId="4" fillId="3" borderId="24" xfId="0" applyFont="1" applyFill="1" applyBorder="1" applyAlignment="1">
      <alignment vertical="center" wrapText="1"/>
    </xf>
    <xf numFmtId="0" fontId="7" fillId="4" borderId="11" xfId="0" applyFont="1" applyFill="1" applyBorder="1" applyAlignment="1">
      <alignment vertical="center" wrapText="1"/>
    </xf>
    <xf numFmtId="0" fontId="7" fillId="3" borderId="11" xfId="0" applyFont="1" applyFill="1" applyBorder="1" applyAlignment="1">
      <alignment vertical="center" wrapText="1"/>
    </xf>
    <xf numFmtId="3" fontId="7" fillId="3" borderId="1" xfId="0" applyNumberFormat="1" applyFont="1" applyFill="1" applyBorder="1" applyAlignment="1">
      <alignment horizontal="center" vertical="center" wrapText="1"/>
    </xf>
    <xf numFmtId="0" fontId="4" fillId="5" borderId="8" xfId="0" applyFont="1" applyFill="1" applyBorder="1" applyAlignment="1">
      <alignment horizontal="right"/>
    </xf>
    <xf numFmtId="0" fontId="4" fillId="5" borderId="1" xfId="0" applyFont="1" applyFill="1" applyBorder="1" applyAlignment="1">
      <alignment horizontal="right"/>
    </xf>
    <xf numFmtId="3" fontId="7" fillId="5" borderId="1" xfId="0" applyNumberFormat="1" applyFont="1" applyFill="1" applyBorder="1" applyAlignment="1">
      <alignment horizontal="right" vertical="center" wrapText="1"/>
    </xf>
    <xf numFmtId="0" fontId="9" fillId="5" borderId="8" xfId="0" applyFont="1" applyFill="1" applyBorder="1" applyAlignment="1">
      <alignment vertical="center"/>
    </xf>
    <xf numFmtId="0" fontId="10" fillId="5" borderId="8" xfId="0" applyFont="1" applyFill="1" applyBorder="1" applyAlignment="1">
      <alignment horizontal="right" vertical="center" wrapText="1"/>
    </xf>
    <xf numFmtId="0" fontId="9" fillId="5" borderId="3" xfId="0" applyFont="1" applyFill="1" applyBorder="1"/>
    <xf numFmtId="0" fontId="9" fillId="5" borderId="1" xfId="0" applyFont="1" applyFill="1" applyBorder="1" applyAlignment="1">
      <alignment vertical="center"/>
    </xf>
    <xf numFmtId="0" fontId="10" fillId="5" borderId="1" xfId="0" applyFont="1" applyFill="1" applyBorder="1" applyAlignment="1">
      <alignment horizontal="right" vertical="center" wrapText="1"/>
    </xf>
    <xf numFmtId="0" fontId="9" fillId="5" borderId="4" xfId="0" applyFont="1" applyFill="1" applyBorder="1"/>
    <xf numFmtId="0" fontId="9" fillId="5" borderId="9" xfId="0" applyFont="1" applyFill="1" applyBorder="1" applyAlignment="1">
      <alignment vertical="center"/>
    </xf>
    <xf numFmtId="0" fontId="10" fillId="5" borderId="9" xfId="0" applyFont="1" applyFill="1" applyBorder="1" applyAlignment="1">
      <alignment horizontal="right" vertical="center" wrapText="1"/>
    </xf>
    <xf numFmtId="0" fontId="9" fillId="5" borderId="25" xfId="0" applyFont="1" applyFill="1" applyBorder="1"/>
    <xf numFmtId="3" fontId="7" fillId="5" borderId="8" xfId="0" applyNumberFormat="1"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8" fillId="3" borderId="8" xfId="0" applyFont="1" applyFill="1" applyBorder="1" applyAlignment="1">
      <alignment horizontal="right" vertical="center" wrapText="1"/>
    </xf>
    <xf numFmtId="0" fontId="9" fillId="3" borderId="8" xfId="0" applyFont="1" applyFill="1" applyBorder="1" applyAlignment="1">
      <alignment horizontal="right" vertical="center" wrapText="1"/>
    </xf>
    <xf numFmtId="0" fontId="7" fillId="5" borderId="19" xfId="0" applyFont="1" applyFill="1" applyBorder="1" applyAlignment="1">
      <alignment horizontal="left" vertical="center" wrapText="1"/>
    </xf>
    <xf numFmtId="0" fontId="14" fillId="5" borderId="8" xfId="0" applyFont="1" applyFill="1" applyBorder="1" applyAlignment="1">
      <alignment horizontal="right" vertical="center" wrapText="1"/>
    </xf>
    <xf numFmtId="0" fontId="7" fillId="5" borderId="22" xfId="0" applyFont="1" applyFill="1" applyBorder="1" applyAlignment="1">
      <alignment horizontal="left" vertical="center" wrapText="1"/>
    </xf>
    <xf numFmtId="0" fontId="7" fillId="5" borderId="22" xfId="0" applyFont="1" applyFill="1" applyBorder="1" applyAlignment="1">
      <alignment horizontal="justify" vertical="center" wrapText="1"/>
    </xf>
    <xf numFmtId="0" fontId="7" fillId="5" borderId="9" xfId="0" applyFont="1" applyFill="1" applyBorder="1" applyAlignment="1">
      <alignment horizontal="justify" vertical="center" wrapText="1"/>
    </xf>
    <xf numFmtId="0" fontId="7" fillId="5" borderId="9" xfId="0" applyFont="1" applyFill="1" applyBorder="1" applyAlignment="1">
      <alignment horizontal="left" vertical="center" wrapText="1"/>
    </xf>
    <xf numFmtId="0" fontId="7" fillId="5" borderId="9" xfId="0" applyFont="1" applyFill="1" applyBorder="1" applyAlignment="1">
      <alignment vertical="center" wrapText="1"/>
    </xf>
    <xf numFmtId="3" fontId="7" fillId="5" borderId="9" xfId="0" applyNumberFormat="1" applyFont="1" applyFill="1" applyBorder="1" applyAlignment="1">
      <alignment horizontal="center" vertical="center" wrapText="1"/>
    </xf>
    <xf numFmtId="0" fontId="14" fillId="5" borderId="9" xfId="0" applyFont="1" applyFill="1" applyBorder="1" applyAlignment="1">
      <alignment horizontal="right" vertical="center" wrapText="1"/>
    </xf>
    <xf numFmtId="0" fontId="23" fillId="0" borderId="26" xfId="0" applyFont="1" applyFill="1" applyBorder="1" applyAlignment="1">
      <alignment vertical="center" wrapText="1"/>
    </xf>
    <xf numFmtId="0" fontId="23" fillId="0" borderId="27" xfId="0" applyFont="1" applyFill="1" applyBorder="1" applyAlignment="1">
      <alignment vertical="center" wrapText="1"/>
    </xf>
    <xf numFmtId="0" fontId="23" fillId="0" borderId="23" xfId="0" applyFont="1" applyFill="1" applyBorder="1" applyAlignment="1">
      <alignment vertical="center" wrapText="1"/>
    </xf>
    <xf numFmtId="0" fontId="7" fillId="6" borderId="11" xfId="0" applyFont="1" applyFill="1" applyBorder="1" applyAlignment="1">
      <alignment horizontal="right" vertical="center" wrapText="1"/>
    </xf>
    <xf numFmtId="0" fontId="7" fillId="4" borderId="11" xfId="0" applyFont="1" applyFill="1" applyBorder="1" applyAlignment="1">
      <alignment horizontal="right" vertical="center" wrapText="1"/>
    </xf>
    <xf numFmtId="0" fontId="7" fillId="4" borderId="11" xfId="0" applyFont="1" applyFill="1" applyBorder="1" applyAlignment="1">
      <alignment horizontal="right" vertical="center"/>
    </xf>
    <xf numFmtId="0" fontId="21" fillId="4" borderId="14" xfId="0" applyFont="1" applyFill="1" applyBorder="1" applyAlignment="1">
      <alignment vertical="center" wrapText="1"/>
    </xf>
    <xf numFmtId="0" fontId="7" fillId="3" borderId="1" xfId="0" applyFont="1" applyFill="1" applyBorder="1" applyAlignment="1">
      <alignment horizontal="left" vertical="top" wrapText="1"/>
    </xf>
    <xf numFmtId="0" fontId="7" fillId="3" borderId="19" xfId="0" applyFont="1" applyFill="1" applyBorder="1" applyAlignment="1">
      <alignment horizontal="justify" vertical="top" wrapText="1"/>
    </xf>
    <xf numFmtId="0" fontId="7" fillId="3" borderId="8" xfId="0" applyFont="1" applyFill="1" applyBorder="1" applyAlignment="1">
      <alignment horizontal="left" vertical="center" wrapText="1"/>
    </xf>
    <xf numFmtId="0" fontId="7" fillId="3" borderId="22" xfId="0" applyFont="1" applyFill="1" applyBorder="1" applyAlignment="1">
      <alignment horizontal="left" vertical="top" wrapText="1"/>
    </xf>
    <xf numFmtId="0" fontId="7" fillId="3" borderId="22" xfId="0" applyFont="1" applyFill="1" applyBorder="1" applyAlignment="1">
      <alignment horizontal="justify" vertical="top" wrapText="1"/>
    </xf>
    <xf numFmtId="0" fontId="7" fillId="3" borderId="22" xfId="0" applyFont="1" applyFill="1" applyBorder="1" applyAlignment="1">
      <alignment horizontal="justify" vertical="center"/>
    </xf>
    <xf numFmtId="0" fontId="7" fillId="3" borderId="9" xfId="0" applyFont="1" applyFill="1" applyBorder="1" applyAlignment="1">
      <alignment horizontal="left" vertical="center" wrapText="1"/>
    </xf>
    <xf numFmtId="0" fontId="7" fillId="3" borderId="9" xfId="0" applyFont="1" applyFill="1" applyBorder="1" applyAlignment="1">
      <alignment vertical="center"/>
    </xf>
    <xf numFmtId="0" fontId="7" fillId="3" borderId="9" xfId="0" applyFont="1" applyFill="1" applyBorder="1" applyAlignment="1">
      <alignment horizontal="right" vertical="center" wrapText="1"/>
    </xf>
    <xf numFmtId="0" fontId="7" fillId="5" borderId="19" xfId="0" applyFont="1" applyFill="1" applyBorder="1" applyAlignment="1">
      <alignment horizontal="justify" vertical="center" wrapText="1"/>
    </xf>
    <xf numFmtId="0" fontId="7" fillId="5" borderId="20" xfId="0" applyFont="1" applyFill="1" applyBorder="1" applyAlignment="1">
      <alignment horizontal="justify" vertical="center" wrapText="1"/>
    </xf>
    <xf numFmtId="0" fontId="7" fillId="3" borderId="1" xfId="0" applyFont="1" applyFill="1" applyBorder="1" applyAlignment="1">
      <alignment horizontal="justify" vertical="center" wrapText="1"/>
    </xf>
    <xf numFmtId="0" fontId="7" fillId="3" borderId="19" xfId="0" applyFont="1" applyFill="1" applyBorder="1" applyAlignment="1">
      <alignment horizontal="justify" vertical="center" wrapText="1"/>
    </xf>
    <xf numFmtId="0" fontId="7" fillId="3" borderId="8" xfId="0" applyFont="1" applyFill="1" applyBorder="1" applyAlignment="1">
      <alignment horizontal="justify" vertical="center" wrapText="1"/>
    </xf>
    <xf numFmtId="0" fontId="7" fillId="3" borderId="1" xfId="0" applyNumberFormat="1" applyFont="1" applyFill="1" applyBorder="1" applyAlignment="1">
      <alignment horizontal="left" vertical="center" wrapText="1"/>
    </xf>
    <xf numFmtId="0" fontId="7" fillId="3" borderId="8" xfId="0" applyFont="1" applyFill="1" applyBorder="1" applyAlignment="1">
      <alignment horizontal="left" vertical="top" wrapText="1"/>
    </xf>
    <xf numFmtId="0" fontId="7" fillId="3" borderId="8" xfId="0" applyNumberFormat="1" applyFont="1" applyFill="1" applyBorder="1" applyAlignment="1">
      <alignment horizontal="left" vertical="center" wrapText="1"/>
    </xf>
    <xf numFmtId="0" fontId="9" fillId="0" borderId="4" xfId="0" applyFont="1" applyBorder="1" applyAlignment="1">
      <alignment horizontal="center" wrapText="1"/>
    </xf>
    <xf numFmtId="0" fontId="7" fillId="3" borderId="22" xfId="0" applyFont="1" applyFill="1" applyBorder="1" applyAlignment="1">
      <alignment vertical="top" wrapText="1"/>
    </xf>
    <xf numFmtId="0" fontId="7" fillId="3" borderId="20" xfId="0" applyFont="1" applyFill="1" applyBorder="1" applyAlignment="1">
      <alignment horizontal="justify" vertical="center" wrapText="1"/>
    </xf>
    <xf numFmtId="0" fontId="7" fillId="3" borderId="9" xfId="0" applyNumberFormat="1" applyFont="1" applyFill="1" applyBorder="1" applyAlignment="1">
      <alignment horizontal="left" vertical="center" wrapText="1"/>
    </xf>
    <xf numFmtId="0" fontId="7" fillId="3" borderId="9" xfId="0" applyFont="1" applyFill="1" applyBorder="1" applyAlignment="1">
      <alignment horizontal="right" vertical="center"/>
    </xf>
    <xf numFmtId="0" fontId="9" fillId="0" borderId="25" xfId="0" applyFont="1" applyBorder="1" applyAlignment="1">
      <alignment horizontal="center" wrapText="1"/>
    </xf>
    <xf numFmtId="0" fontId="7" fillId="4" borderId="11" xfId="0" applyFont="1" applyFill="1" applyBorder="1"/>
    <xf numFmtId="0" fontId="7" fillId="3" borderId="4" xfId="0" applyFont="1" applyFill="1" applyBorder="1" applyAlignment="1"/>
    <xf numFmtId="0" fontId="7" fillId="3" borderId="25" xfId="0" applyFont="1" applyFill="1" applyBorder="1" applyAlignment="1"/>
    <xf numFmtId="0" fontId="7" fillId="5" borderId="8" xfId="0" applyFont="1" applyFill="1" applyBorder="1" applyAlignment="1">
      <alignment vertical="center"/>
    </xf>
    <xf numFmtId="0" fontId="7" fillId="5" borderId="9" xfId="0" applyFont="1" applyFill="1" applyBorder="1" applyAlignment="1">
      <alignment horizontal="left" vertical="center"/>
    </xf>
    <xf numFmtId="0" fontId="7" fillId="5" borderId="9" xfId="0" applyFont="1" applyFill="1" applyBorder="1" applyAlignment="1">
      <alignment horizontal="right" vertical="center"/>
    </xf>
    <xf numFmtId="0" fontId="7" fillId="5" borderId="9" xfId="0" applyFont="1" applyFill="1" applyBorder="1" applyAlignment="1">
      <alignment vertical="center"/>
    </xf>
    <xf numFmtId="0" fontId="14" fillId="4" borderId="18" xfId="0" applyFont="1" applyFill="1" applyBorder="1" applyAlignment="1">
      <alignment horizontal="center" vertical="center" wrapText="1"/>
    </xf>
    <xf numFmtId="0" fontId="7" fillId="4" borderId="28" xfId="0" applyFont="1" applyFill="1" applyBorder="1" applyAlignment="1">
      <alignment horizontal="right" vertical="center"/>
    </xf>
    <xf numFmtId="0" fontId="14" fillId="4" borderId="28" xfId="0" applyFont="1" applyFill="1" applyBorder="1" applyAlignment="1">
      <alignment horizontal="right" vertical="center" wrapText="1"/>
    </xf>
    <xf numFmtId="0" fontId="7" fillId="4" borderId="28" xfId="0" applyFont="1" applyFill="1" applyBorder="1" applyAlignment="1">
      <alignment horizontal="center" vertical="center" wrapText="1"/>
    </xf>
    <xf numFmtId="168" fontId="7" fillId="4" borderId="28" xfId="1" applyNumberFormat="1" applyFont="1" applyFill="1" applyBorder="1" applyAlignment="1">
      <alignment horizontal="center" vertical="center" textRotation="90" wrapText="1"/>
    </xf>
    <xf numFmtId="0" fontId="7" fillId="4" borderId="28" xfId="0" applyFont="1" applyFill="1" applyBorder="1" applyAlignment="1">
      <alignment horizontal="center" vertical="center"/>
    </xf>
    <xf numFmtId="168" fontId="7" fillId="4" borderId="28" xfId="1" applyNumberFormat="1" applyFont="1" applyFill="1" applyBorder="1" applyAlignment="1">
      <alignment horizontal="justify" vertical="center" textRotation="90" wrapText="1"/>
    </xf>
    <xf numFmtId="0" fontId="7" fillId="4" borderId="28" xfId="0" applyFont="1" applyFill="1" applyBorder="1" applyAlignment="1">
      <alignment horizontal="justify" vertical="center"/>
    </xf>
    <xf numFmtId="0" fontId="8" fillId="4" borderId="26" xfId="0" applyFont="1" applyFill="1" applyBorder="1" applyAlignment="1">
      <alignment vertical="center" wrapText="1"/>
    </xf>
    <xf numFmtId="168" fontId="9" fillId="4" borderId="30" xfId="1" applyNumberFormat="1" applyFont="1" applyFill="1" applyBorder="1" applyAlignment="1">
      <alignment vertical="center" textRotation="90" wrapText="1"/>
    </xf>
    <xf numFmtId="168" fontId="9" fillId="4" borderId="31" xfId="1" applyNumberFormat="1" applyFont="1" applyFill="1" applyBorder="1" applyAlignment="1">
      <alignment vertical="center" textRotation="90" wrapText="1"/>
    </xf>
    <xf numFmtId="171" fontId="9" fillId="4" borderId="32" xfId="1" applyNumberFormat="1" applyFont="1" applyFill="1" applyBorder="1" applyAlignment="1">
      <alignment vertical="center" textRotation="90" wrapText="1"/>
    </xf>
    <xf numFmtId="171" fontId="9" fillId="4" borderId="33" xfId="1" applyNumberFormat="1" applyFont="1" applyFill="1" applyBorder="1" applyAlignment="1">
      <alignment vertical="center" textRotation="90" wrapText="1"/>
    </xf>
    <xf numFmtId="0" fontId="9" fillId="4" borderId="29" xfId="0" applyFont="1" applyFill="1" applyBorder="1" applyAlignment="1">
      <alignment horizontal="center" vertical="center" wrapText="1"/>
    </xf>
    <xf numFmtId="3" fontId="7" fillId="5" borderId="8" xfId="0" applyNumberFormat="1" applyFont="1" applyFill="1" applyBorder="1" applyAlignment="1">
      <alignment horizontal="right" vertical="center" wrapText="1"/>
    </xf>
    <xf numFmtId="0" fontId="9" fillId="5" borderId="3" xfId="0" applyFont="1" applyFill="1" applyBorder="1" applyAlignment="1"/>
    <xf numFmtId="0" fontId="9" fillId="5" borderId="4" xfId="0" applyFont="1" applyFill="1" applyBorder="1" applyAlignment="1"/>
    <xf numFmtId="0" fontId="7" fillId="3" borderId="8" xfId="0" applyFont="1" applyFill="1" applyBorder="1" applyAlignment="1">
      <alignment horizontal="right" vertical="center"/>
    </xf>
    <xf numFmtId="0" fontId="7" fillId="3" borderId="9" xfId="0" applyFont="1" applyFill="1" applyBorder="1" applyAlignment="1">
      <alignment horizontal="left" vertical="center"/>
    </xf>
    <xf numFmtId="0" fontId="7" fillId="3" borderId="11" xfId="0" applyFont="1" applyFill="1" applyBorder="1" applyAlignment="1">
      <alignment horizontal="right" vertical="center" wrapText="1"/>
    </xf>
    <xf numFmtId="0" fontId="8" fillId="3" borderId="9" xfId="0" applyFont="1" applyFill="1" applyBorder="1" applyAlignment="1">
      <alignment vertical="center" wrapText="1"/>
    </xf>
    <xf numFmtId="0" fontId="22" fillId="0" borderId="0" xfId="0" applyFont="1" applyBorder="1" applyAlignment="1">
      <alignment horizontal="justify" vertical="center" wrapText="1"/>
    </xf>
    <xf numFmtId="0" fontId="9" fillId="5" borderId="24" xfId="0" applyFont="1" applyFill="1" applyBorder="1" applyAlignment="1">
      <alignment vertical="center" wrapText="1"/>
    </xf>
    <xf numFmtId="0" fontId="8" fillId="0" borderId="18" xfId="0" applyFont="1" applyBorder="1" applyAlignment="1">
      <alignment horizontal="center" vertical="center" wrapText="1"/>
    </xf>
    <xf numFmtId="0" fontId="9" fillId="4" borderId="9" xfId="0" applyFont="1" applyFill="1" applyBorder="1" applyAlignment="1">
      <alignment vertical="center" wrapText="1"/>
    </xf>
    <xf numFmtId="0" fontId="9" fillId="4" borderId="9"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right" vertical="center"/>
    </xf>
    <xf numFmtId="0" fontId="9" fillId="4" borderId="9" xfId="0" applyFont="1" applyFill="1" applyBorder="1" applyAlignment="1">
      <alignment horizontal="right" vertical="center" wrapText="1"/>
    </xf>
    <xf numFmtId="0" fontId="7" fillId="0" borderId="23" xfId="0" applyFont="1" applyBorder="1" applyAlignment="1">
      <alignment vertical="center" wrapText="1"/>
    </xf>
    <xf numFmtId="168" fontId="7" fillId="0" borderId="11" xfId="1" applyNumberFormat="1" applyFont="1" applyBorder="1" applyAlignment="1">
      <alignment vertical="center" textRotation="90" wrapText="1"/>
    </xf>
    <xf numFmtId="169" fontId="7" fillId="0" borderId="11" xfId="0" applyNumberFormat="1" applyFont="1" applyBorder="1" applyAlignment="1">
      <alignment vertical="center" textRotation="90" wrapText="1"/>
    </xf>
    <xf numFmtId="0" fontId="7" fillId="0" borderId="11" xfId="0" applyFont="1" applyBorder="1" applyAlignment="1">
      <alignment vertical="center" wrapText="1"/>
    </xf>
    <xf numFmtId="0" fontId="9" fillId="0" borderId="25" xfId="0" applyFont="1" applyBorder="1" applyAlignment="1">
      <alignment vertical="center" wrapText="1"/>
    </xf>
    <xf numFmtId="170" fontId="17" fillId="0" borderId="0" xfId="0" applyNumberFormat="1" applyFont="1" applyBorder="1" applyAlignment="1">
      <alignment horizontal="right" vertical="center"/>
    </xf>
    <xf numFmtId="0" fontId="14" fillId="3" borderId="1" xfId="0" applyFont="1" applyFill="1" applyBorder="1" applyAlignment="1">
      <alignment vertical="center" wrapText="1"/>
    </xf>
    <xf numFmtId="0" fontId="14" fillId="3" borderId="9" xfId="0" applyFont="1" applyFill="1" applyBorder="1" applyAlignment="1">
      <alignment vertical="center" wrapText="1"/>
    </xf>
    <xf numFmtId="0" fontId="4" fillId="3" borderId="8" xfId="0" applyFont="1" applyFill="1" applyBorder="1" applyAlignment="1">
      <alignment horizontal="right"/>
    </xf>
    <xf numFmtId="0" fontId="4" fillId="3" borderId="1" xfId="0" applyFont="1" applyFill="1" applyBorder="1" applyAlignment="1">
      <alignment horizontal="right"/>
    </xf>
    <xf numFmtId="0" fontId="4" fillId="3" borderId="9" xfId="0" applyFont="1" applyFill="1" applyBorder="1" applyAlignment="1">
      <alignment horizontal="right"/>
    </xf>
    <xf numFmtId="0" fontId="14" fillId="0" borderId="20" xfId="0" applyFont="1" applyFill="1" applyBorder="1" applyAlignment="1">
      <alignment horizontal="justify" vertical="center" wrapText="1"/>
    </xf>
    <xf numFmtId="0" fontId="14" fillId="4" borderId="9" xfId="0" applyFont="1" applyFill="1" applyBorder="1" applyAlignment="1">
      <alignment horizontal="justify" vertical="center" wrapText="1"/>
    </xf>
    <xf numFmtId="0" fontId="14" fillId="4" borderId="9" xfId="0" applyFont="1" applyFill="1" applyBorder="1" applyAlignment="1">
      <alignment vertical="center" wrapText="1"/>
    </xf>
    <xf numFmtId="0" fontId="8" fillId="0" borderId="9" xfId="0" applyFont="1" applyFill="1" applyBorder="1" applyAlignment="1">
      <alignment horizontal="center" vertical="center" wrapText="1"/>
    </xf>
    <xf numFmtId="0" fontId="8" fillId="4" borderId="9" xfId="0" applyFont="1" applyFill="1" applyBorder="1" applyAlignment="1">
      <alignment vertical="center" wrapText="1"/>
    </xf>
    <xf numFmtId="167" fontId="8" fillId="0" borderId="9" xfId="0" applyNumberFormat="1" applyFont="1" applyFill="1" applyBorder="1" applyAlignment="1">
      <alignment vertical="center" wrapText="1"/>
    </xf>
    <xf numFmtId="0" fontId="8" fillId="4" borderId="25" xfId="0" applyFont="1" applyFill="1" applyBorder="1" applyAlignment="1">
      <alignment vertical="center" wrapText="1"/>
    </xf>
    <xf numFmtId="0" fontId="14" fillId="0" borderId="16" xfId="0" applyFont="1" applyFill="1" applyBorder="1" applyAlignment="1">
      <alignment horizontal="justify" vertical="center" wrapText="1"/>
    </xf>
    <xf numFmtId="0" fontId="14" fillId="0" borderId="16" xfId="0" applyFont="1" applyFill="1" applyBorder="1" applyAlignment="1">
      <alignment vertical="center" wrapText="1"/>
    </xf>
    <xf numFmtId="0" fontId="8" fillId="0" borderId="1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4" borderId="11" xfId="0" applyFont="1" applyFill="1" applyBorder="1" applyAlignment="1">
      <alignment vertical="center" wrapText="1"/>
    </xf>
    <xf numFmtId="0" fontId="8" fillId="0" borderId="15" xfId="0" applyFont="1" applyFill="1" applyBorder="1" applyAlignment="1">
      <alignment vertical="center" wrapText="1"/>
    </xf>
    <xf numFmtId="0" fontId="4" fillId="0" borderId="26" xfId="0" applyFont="1" applyBorder="1"/>
    <xf numFmtId="0" fontId="4" fillId="0" borderId="27" xfId="0" applyFont="1" applyBorder="1"/>
    <xf numFmtId="0" fontId="4" fillId="0" borderId="13" xfId="0" applyFont="1" applyBorder="1"/>
    <xf numFmtId="0" fontId="8" fillId="4" borderId="13" xfId="0" applyFont="1" applyFill="1" applyBorder="1" applyAlignment="1">
      <alignment vertical="center" wrapText="1"/>
    </xf>
    <xf numFmtId="170" fontId="17" fillId="0" borderId="0" xfId="0" applyNumberFormat="1" applyFont="1" applyFill="1" applyBorder="1" applyAlignment="1">
      <alignment horizontal="right" vertical="center"/>
    </xf>
    <xf numFmtId="0" fontId="7" fillId="3" borderId="4" xfId="0" applyFont="1" applyFill="1" applyBorder="1" applyAlignment="1">
      <alignment vertical="center" wrapText="1"/>
    </xf>
    <xf numFmtId="0" fontId="7" fillId="5" borderId="1" xfId="0" applyFont="1" applyFill="1" applyBorder="1" applyAlignment="1"/>
    <xf numFmtId="0" fontId="4" fillId="5" borderId="1" xfId="0" applyFont="1" applyFill="1" applyBorder="1" applyAlignment="1">
      <alignment horizontal="right" vertical="center"/>
    </xf>
    <xf numFmtId="9" fontId="17" fillId="0" borderId="0" xfId="2" applyFont="1" applyFill="1" applyBorder="1" applyAlignment="1" applyProtection="1"/>
    <xf numFmtId="0" fontId="7" fillId="3" borderId="3" xfId="0" applyFont="1" applyFill="1" applyBorder="1" applyAlignment="1">
      <alignment vertical="center" wrapText="1"/>
    </xf>
    <xf numFmtId="0" fontId="9" fillId="5" borderId="4" xfId="0" applyFont="1" applyFill="1" applyBorder="1" applyAlignment="1">
      <alignment vertical="center" textRotation="90" wrapText="1"/>
    </xf>
    <xf numFmtId="170" fontId="17" fillId="0" borderId="34" xfId="0" applyNumberFormat="1" applyFont="1" applyBorder="1" applyAlignment="1">
      <alignment horizontal="right" vertical="center"/>
    </xf>
    <xf numFmtId="0" fontId="7" fillId="5" borderId="12" xfId="0" applyFont="1" applyFill="1" applyBorder="1" applyAlignment="1">
      <alignment horizontal="right" vertical="center"/>
    </xf>
    <xf numFmtId="0" fontId="14" fillId="4" borderId="11" xfId="0" applyFont="1" applyFill="1" applyBorder="1" applyAlignment="1">
      <alignment horizontal="right" vertical="center" wrapText="1"/>
    </xf>
    <xf numFmtId="0" fontId="7" fillId="5" borderId="12" xfId="0" applyNumberFormat="1" applyFont="1" applyFill="1" applyBorder="1" applyAlignment="1">
      <alignment horizontal="right" vertical="center" wrapText="1"/>
    </xf>
    <xf numFmtId="0" fontId="7" fillId="5" borderId="8" xfId="0" applyFont="1" applyFill="1" applyBorder="1" applyAlignment="1">
      <alignment vertical="center" wrapText="1"/>
    </xf>
    <xf numFmtId="3" fontId="7" fillId="3" borderId="8" xfId="0" applyNumberFormat="1" applyFont="1" applyFill="1" applyBorder="1" applyAlignment="1">
      <alignment horizontal="center" vertical="center" wrapText="1"/>
    </xf>
    <xf numFmtId="0" fontId="7" fillId="3" borderId="2" xfId="0" applyFont="1" applyFill="1" applyBorder="1" applyAlignment="1">
      <alignment vertical="center" wrapText="1"/>
    </xf>
    <xf numFmtId="0" fontId="7" fillId="3" borderId="22" xfId="0" applyFont="1" applyFill="1" applyBorder="1" applyAlignment="1">
      <alignment horizontal="left" vertical="center" wrapText="1"/>
    </xf>
    <xf numFmtId="0" fontId="9" fillId="5" borderId="24" xfId="0" applyFont="1" applyFill="1" applyBorder="1" applyAlignment="1"/>
    <xf numFmtId="0" fontId="9" fillId="5" borderId="32" xfId="0" applyFont="1" applyFill="1" applyBorder="1" applyAlignment="1">
      <alignment vertical="top" wrapText="1"/>
    </xf>
    <xf numFmtId="0" fontId="9" fillId="5" borderId="15" xfId="0" applyFont="1" applyFill="1" applyBorder="1" applyAlignment="1">
      <alignment vertical="top" wrapText="1"/>
    </xf>
    <xf numFmtId="0" fontId="18" fillId="0" borderId="0" xfId="0" applyFont="1"/>
    <xf numFmtId="0" fontId="25" fillId="0" borderId="13" xfId="0" applyFont="1" applyBorder="1"/>
    <xf numFmtId="0" fontId="4" fillId="0" borderId="0" xfId="0" applyFont="1" applyAlignment="1">
      <alignment vertical="center"/>
    </xf>
    <xf numFmtId="0" fontId="25" fillId="0" borderId="13" xfId="0" applyFont="1" applyBorder="1" applyAlignment="1">
      <alignment horizontal="right"/>
    </xf>
    <xf numFmtId="0" fontId="24" fillId="0" borderId="0" xfId="0" applyFont="1"/>
    <xf numFmtId="4" fontId="25" fillId="0" borderId="13" xfId="0" applyNumberFormat="1" applyFont="1" applyBorder="1"/>
    <xf numFmtId="0" fontId="18" fillId="0" borderId="26" xfId="0" applyFont="1" applyBorder="1"/>
    <xf numFmtId="3" fontId="18" fillId="0" borderId="16" xfId="0" applyNumberFormat="1" applyFont="1" applyBorder="1"/>
    <xf numFmtId="0" fontId="18" fillId="0" borderId="27" xfId="0" applyFont="1" applyBorder="1" applyAlignment="1">
      <alignment horizontal="center"/>
    </xf>
    <xf numFmtId="4" fontId="18" fillId="8" borderId="16" xfId="0" applyNumberFormat="1" applyFont="1" applyFill="1" applyBorder="1"/>
    <xf numFmtId="0" fontId="18" fillId="0" borderId="13" xfId="0" applyFont="1" applyBorder="1" applyAlignment="1">
      <alignment horizontal="center"/>
    </xf>
    <xf numFmtId="0" fontId="20" fillId="0" borderId="13" xfId="0" applyFont="1" applyBorder="1" applyAlignment="1">
      <alignment horizontal="center"/>
    </xf>
    <xf numFmtId="3" fontId="7" fillId="3" borderId="1" xfId="0" applyNumberFormat="1" applyFont="1" applyFill="1" applyBorder="1" applyAlignment="1">
      <alignment wrapText="1"/>
    </xf>
    <xf numFmtId="3" fontId="7" fillId="3" borderId="1" xfId="0" applyNumberFormat="1" applyFont="1" applyFill="1" applyBorder="1" applyAlignment="1">
      <alignment vertical="center"/>
    </xf>
    <xf numFmtId="0" fontId="7" fillId="3" borderId="41" xfId="0" applyFont="1" applyFill="1" applyBorder="1" applyAlignment="1">
      <alignment horizontal="right"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7" fillId="5" borderId="1" xfId="0" applyFont="1" applyFill="1" applyBorder="1" applyAlignment="1">
      <alignment horizontal="justify" vertical="center"/>
    </xf>
    <xf numFmtId="0" fontId="7" fillId="5"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5" borderId="1" xfId="0" applyNumberFormat="1" applyFont="1" applyFill="1" applyBorder="1" applyAlignment="1">
      <alignment horizontal="left" vertical="center" wrapText="1"/>
    </xf>
    <xf numFmtId="0" fontId="7" fillId="3" borderId="22" xfId="0" applyFont="1" applyFill="1" applyBorder="1" applyAlignment="1">
      <alignment vertical="center" wrapText="1"/>
    </xf>
    <xf numFmtId="0" fontId="9" fillId="5" borderId="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0" xfId="0" applyFont="1" applyBorder="1" applyAlignment="1">
      <alignment horizontal="justify" vertical="center" wrapText="1"/>
    </xf>
    <xf numFmtId="0" fontId="8" fillId="0" borderId="17" xfId="0" applyFont="1" applyFill="1" applyBorder="1" applyAlignment="1">
      <alignment horizontal="center" vertical="center" textRotation="90" wrapText="1"/>
    </xf>
    <xf numFmtId="0" fontId="8" fillId="0" borderId="17" xfId="0" applyFont="1" applyFill="1" applyBorder="1" applyAlignment="1">
      <alignment horizontal="justify" vertical="center" textRotation="90" wrapText="1"/>
    </xf>
    <xf numFmtId="0" fontId="8" fillId="0" borderId="18" xfId="0" applyFont="1" applyFill="1" applyBorder="1" applyAlignment="1">
      <alignment horizontal="justify" vertical="center" textRotation="90" wrapText="1"/>
    </xf>
    <xf numFmtId="168" fontId="9" fillId="3" borderId="3" xfId="1" applyNumberFormat="1" applyFont="1" applyFill="1" applyBorder="1" applyAlignment="1">
      <alignment horizontal="center" vertical="center" textRotation="90" wrapText="1"/>
    </xf>
    <xf numFmtId="0" fontId="8" fillId="3" borderId="36" xfId="0" applyFont="1" applyFill="1" applyBorder="1" applyAlignment="1">
      <alignment vertical="center" wrapText="1"/>
    </xf>
    <xf numFmtId="0" fontId="8" fillId="3" borderId="37" xfId="0" applyFont="1" applyFill="1" applyBorder="1" applyAlignment="1">
      <alignment vertical="center" wrapText="1"/>
    </xf>
    <xf numFmtId="0" fontId="9" fillId="5" borderId="24" xfId="0" applyFont="1" applyFill="1" applyBorder="1" applyAlignment="1">
      <alignment wrapText="1"/>
    </xf>
    <xf numFmtId="0" fontId="4" fillId="4" borderId="35" xfId="0" applyFont="1" applyFill="1" applyBorder="1"/>
    <xf numFmtId="0" fontId="4" fillId="4" borderId="36" xfId="0" applyFont="1" applyFill="1" applyBorder="1"/>
    <xf numFmtId="0" fontId="8" fillId="4" borderId="32" xfId="0" applyFont="1" applyFill="1" applyBorder="1" applyAlignment="1">
      <alignment vertical="center" wrapText="1"/>
    </xf>
    <xf numFmtId="0" fontId="4" fillId="4" borderId="26" xfId="0" applyFont="1" applyFill="1" applyBorder="1"/>
    <xf numFmtId="0" fontId="4" fillId="4" borderId="27" xfId="0" applyFont="1" applyFill="1" applyBorder="1"/>
    <xf numFmtId="0" fontId="4" fillId="4" borderId="13" xfId="0" applyFont="1" applyFill="1" applyBorder="1"/>
    <xf numFmtId="0" fontId="14" fillId="4" borderId="44" xfId="0" applyFont="1" applyFill="1" applyBorder="1" applyAlignment="1">
      <alignment vertical="center" wrapText="1"/>
    </xf>
    <xf numFmtId="0" fontId="14" fillId="4" borderId="15" xfId="0" applyFont="1" applyFill="1" applyBorder="1" applyAlignment="1">
      <alignment vertical="center" wrapText="1"/>
    </xf>
    <xf numFmtId="0" fontId="8" fillId="5" borderId="25" xfId="0" applyFont="1" applyFill="1" applyBorder="1" applyAlignment="1">
      <alignment vertical="center" wrapText="1"/>
    </xf>
    <xf numFmtId="0" fontId="8" fillId="4" borderId="11" xfId="0" applyFont="1" applyFill="1" applyBorder="1" applyAlignment="1">
      <alignment horizontal="center" vertical="center" wrapText="1"/>
    </xf>
    <xf numFmtId="0" fontId="8" fillId="4" borderId="15" xfId="0" applyFont="1" applyFill="1" applyBorder="1" applyAlignment="1">
      <alignment vertical="center" wrapText="1"/>
    </xf>
    <xf numFmtId="0" fontId="8" fillId="0" borderId="42"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4" borderId="12" xfId="0" applyFont="1" applyFill="1" applyBorder="1" applyAlignment="1">
      <alignment vertical="center" wrapText="1"/>
    </xf>
    <xf numFmtId="0" fontId="8" fillId="0" borderId="24" xfId="0" applyFont="1" applyFill="1" applyBorder="1" applyAlignment="1">
      <alignment vertical="center" wrapText="1"/>
    </xf>
    <xf numFmtId="0" fontId="8" fillId="4" borderId="24" xfId="0" applyFont="1" applyFill="1" applyBorder="1" applyAlignment="1">
      <alignment vertical="center" wrapText="1"/>
    </xf>
    <xf numFmtId="0" fontId="25" fillId="0" borderId="0" xfId="0" applyFont="1" applyBorder="1"/>
    <xf numFmtId="10" fontId="8" fillId="9" borderId="9" xfId="0" applyNumberFormat="1" applyFont="1" applyFill="1" applyBorder="1" applyAlignment="1">
      <alignment vertical="center" wrapText="1"/>
    </xf>
    <xf numFmtId="10" fontId="8" fillId="9" borderId="36" xfId="0" applyNumberFormat="1" applyFont="1" applyFill="1" applyBorder="1" applyAlignment="1">
      <alignment vertical="center" wrapText="1"/>
    </xf>
    <xf numFmtId="0" fontId="7" fillId="9" borderId="9" xfId="0" applyFont="1" applyFill="1" applyBorder="1" applyAlignment="1">
      <alignment horizontal="right" vertical="center" wrapText="1"/>
    </xf>
    <xf numFmtId="0" fontId="7" fillId="9" borderId="11" xfId="0" applyFont="1" applyFill="1" applyBorder="1" applyAlignment="1">
      <alignment horizontal="right" vertical="center" wrapText="1"/>
    </xf>
    <xf numFmtId="0" fontId="7" fillId="5" borderId="1" xfId="0" applyFont="1" applyFill="1" applyBorder="1" applyAlignment="1">
      <alignment vertical="center" wrapText="1"/>
    </xf>
    <xf numFmtId="0" fontId="0" fillId="0" borderId="0" xfId="0" applyAlignment="1">
      <alignment wrapText="1"/>
    </xf>
    <xf numFmtId="0" fontId="26" fillId="5" borderId="4" xfId="0" applyFont="1" applyFill="1" applyBorder="1" applyAlignment="1">
      <alignment wrapText="1"/>
    </xf>
    <xf numFmtId="0" fontId="26" fillId="5" borderId="4" xfId="0" applyFont="1" applyFill="1" applyBorder="1" applyAlignment="1"/>
    <xf numFmtId="0" fontId="27" fillId="5" borderId="25" xfId="0" applyFont="1" applyFill="1" applyBorder="1" applyAlignment="1">
      <alignment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7" fillId="5" borderId="1" xfId="0" applyFont="1" applyFill="1" applyBorder="1" applyAlignment="1">
      <alignment vertical="center" wrapText="1"/>
    </xf>
    <xf numFmtId="0" fontId="28" fillId="0" borderId="0" xfId="0" applyFont="1"/>
    <xf numFmtId="0" fontId="29" fillId="3" borderId="3"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25" xfId="0" applyFont="1" applyFill="1" applyBorder="1" applyAlignment="1">
      <alignment horizontal="center" vertical="center" wrapText="1"/>
    </xf>
    <xf numFmtId="0" fontId="1" fillId="0" borderId="0" xfId="0" applyFont="1" applyBorder="1"/>
    <xf numFmtId="0" fontId="29" fillId="5" borderId="4" xfId="0" applyFont="1" applyFill="1" applyBorder="1" applyAlignment="1">
      <alignment horizontal="center" vertical="center" wrapText="1"/>
    </xf>
    <xf numFmtId="0" fontId="29" fillId="3" borderId="4" xfId="0" applyFont="1" applyFill="1" applyBorder="1" applyAlignment="1">
      <alignment vertical="center" wrapText="1"/>
    </xf>
    <xf numFmtId="0" fontId="9" fillId="0" borderId="4" xfId="0" applyFont="1" applyBorder="1" applyAlignment="1">
      <alignment horizontal="center" wrapText="1"/>
    </xf>
    <xf numFmtId="0" fontId="29" fillId="3" borderId="37" xfId="0" applyFont="1" applyFill="1" applyBorder="1" applyAlignment="1">
      <alignment vertical="center" wrapText="1"/>
    </xf>
    <xf numFmtId="0" fontId="7" fillId="3" borderId="1" xfId="0" applyFont="1" applyFill="1" applyBorder="1" applyAlignment="1">
      <alignment horizontal="center" vertical="center"/>
    </xf>
    <xf numFmtId="0" fontId="7" fillId="3" borderId="3" xfId="0" applyFont="1" applyFill="1" applyBorder="1" applyAlignment="1">
      <alignment horizontal="right" vertical="center" wrapText="1"/>
    </xf>
    <xf numFmtId="0" fontId="7" fillId="3" borderId="4" xfId="0" applyFont="1" applyFill="1" applyBorder="1" applyAlignment="1">
      <alignment horizontal="right" vertical="center" wrapText="1"/>
    </xf>
    <xf numFmtId="0" fontId="32" fillId="3" borderId="22" xfId="0" applyFont="1" applyFill="1" applyBorder="1" applyAlignment="1">
      <alignment horizontal="justify" vertical="top" wrapText="1"/>
    </xf>
    <xf numFmtId="0" fontId="31" fillId="3" borderId="22" xfId="0" applyFont="1" applyFill="1" applyBorder="1" applyAlignment="1">
      <alignment horizontal="justify" vertical="top" wrapText="1"/>
    </xf>
    <xf numFmtId="0" fontId="31" fillId="3" borderId="20" xfId="0" applyFont="1" applyFill="1" applyBorder="1" applyAlignment="1">
      <alignment horizontal="justify" vertical="top" wrapText="1"/>
    </xf>
    <xf numFmtId="0" fontId="7" fillId="3" borderId="25" xfId="0" applyFont="1" applyFill="1" applyBorder="1" applyAlignment="1">
      <alignment horizontal="right" vertical="center" wrapText="1"/>
    </xf>
    <xf numFmtId="0" fontId="18" fillId="0" borderId="0" xfId="0" applyFont="1" applyBorder="1" applyAlignment="1">
      <alignment horizontal="center" vertical="center" wrapText="1"/>
    </xf>
    <xf numFmtId="0" fontId="33" fillId="0" borderId="0" xfId="0" applyFont="1"/>
    <xf numFmtId="0" fontId="14" fillId="3" borderId="1" xfId="0" applyFont="1" applyFill="1" applyBorder="1" applyAlignment="1">
      <alignment horizontal="right" vertical="center"/>
    </xf>
    <xf numFmtId="0" fontId="29" fillId="0" borderId="4" xfId="0" applyFont="1" applyBorder="1" applyAlignment="1">
      <alignment horizontal="center" wrapText="1"/>
    </xf>
    <xf numFmtId="0" fontId="7" fillId="5" borderId="1" xfId="0" applyFont="1" applyFill="1" applyBorder="1" applyAlignment="1">
      <alignment horizontal="left" vertical="center" wrapText="1"/>
    </xf>
    <xf numFmtId="0" fontId="7" fillId="5" borderId="1" xfId="0" applyFont="1" applyFill="1" applyBorder="1" applyAlignment="1">
      <alignment vertical="center" wrapText="1"/>
    </xf>
    <xf numFmtId="0" fontId="9" fillId="0" borderId="4" xfId="0" applyFont="1" applyBorder="1" applyAlignment="1">
      <alignment horizontal="center" wrapText="1"/>
    </xf>
    <xf numFmtId="0" fontId="7" fillId="5" borderId="3" xfId="0" applyFont="1" applyFill="1" applyBorder="1" applyAlignment="1">
      <alignment horizontal="right" vertical="center" wrapText="1"/>
    </xf>
    <xf numFmtId="0" fontId="7" fillId="5" borderId="4" xfId="0" applyFont="1" applyFill="1" applyBorder="1" applyAlignment="1">
      <alignment horizontal="right" vertical="center" wrapText="1"/>
    </xf>
    <xf numFmtId="3" fontId="7" fillId="5" borderId="9" xfId="0" applyNumberFormat="1" applyFont="1" applyFill="1" applyBorder="1" applyAlignment="1">
      <alignment horizontal="right" vertical="center" wrapText="1"/>
    </xf>
    <xf numFmtId="0" fontId="9" fillId="5" borderId="9" xfId="0" applyFont="1" applyFill="1" applyBorder="1" applyAlignment="1">
      <alignment horizontal="right" vertical="center" wrapText="1"/>
    </xf>
    <xf numFmtId="0" fontId="4" fillId="5" borderId="9" xfId="0" applyFont="1" applyFill="1" applyBorder="1" applyAlignment="1">
      <alignment horizontal="right"/>
    </xf>
    <xf numFmtId="0" fontId="8" fillId="4" borderId="28" xfId="0" applyFont="1" applyFill="1" applyBorder="1" applyAlignment="1">
      <alignment horizontal="center" vertical="center" wrapText="1"/>
    </xf>
    <xf numFmtId="0" fontId="7" fillId="9" borderId="28" xfId="0" applyFont="1" applyFill="1" applyBorder="1" applyAlignment="1">
      <alignment horizontal="right" vertical="center" wrapText="1"/>
    </xf>
    <xf numFmtId="0" fontId="8" fillId="4" borderId="28" xfId="0" applyFont="1" applyFill="1" applyBorder="1" applyAlignment="1">
      <alignment vertical="center" wrapText="1"/>
    </xf>
    <xf numFmtId="0" fontId="8" fillId="0" borderId="44" xfId="0" applyFont="1" applyFill="1" applyBorder="1" applyAlignment="1">
      <alignment vertical="center" wrapText="1"/>
    </xf>
    <xf numFmtId="0" fontId="9" fillId="0" borderId="43" xfId="0" applyFont="1" applyBorder="1" applyAlignment="1">
      <alignment wrapText="1"/>
    </xf>
    <xf numFmtId="0" fontId="9" fillId="10" borderId="24" xfId="0" applyFont="1" applyFill="1" applyBorder="1" applyAlignment="1">
      <alignment wrapText="1"/>
    </xf>
    <xf numFmtId="0" fontId="7" fillId="5" borderId="1" xfId="0" applyFont="1" applyFill="1" applyBorder="1" applyAlignment="1">
      <alignment vertical="center" wrapText="1"/>
    </xf>
    <xf numFmtId="0" fontId="7" fillId="10" borderId="12" xfId="0" applyFont="1" applyFill="1" applyBorder="1" applyAlignment="1">
      <alignment horizontal="right" vertical="center" wrapText="1"/>
    </xf>
    <xf numFmtId="3" fontId="7" fillId="3" borderId="1" xfId="0" applyNumberFormat="1" applyFont="1" applyFill="1" applyBorder="1" applyAlignment="1">
      <alignment vertical="center" wrapText="1"/>
    </xf>
    <xf numFmtId="0" fontId="1" fillId="3" borderId="24" xfId="0" applyFont="1" applyFill="1" applyBorder="1" applyAlignment="1">
      <alignment vertical="center" wrapText="1"/>
    </xf>
    <xf numFmtId="0" fontId="9" fillId="5" borderId="4" xfId="0" applyFont="1" applyFill="1" applyBorder="1" applyAlignment="1">
      <alignment horizontal="center" vertical="center" wrapText="1"/>
    </xf>
    <xf numFmtId="3" fontId="7" fillId="11" borderId="8" xfId="0" applyNumberFormat="1" applyFont="1" applyFill="1" applyBorder="1" applyAlignment="1">
      <alignment horizontal="center" vertical="center" wrapText="1"/>
    </xf>
    <xf numFmtId="3" fontId="26" fillId="11" borderId="8" xfId="0" applyNumberFormat="1" applyFont="1" applyFill="1" applyBorder="1" applyAlignment="1">
      <alignment horizontal="center" vertical="center" wrapText="1"/>
    </xf>
    <xf numFmtId="0" fontId="7" fillId="4" borderId="57" xfId="0" applyFont="1" applyFill="1" applyBorder="1" applyAlignment="1">
      <alignment horizontal="justify" vertical="top" wrapText="1"/>
    </xf>
    <xf numFmtId="0" fontId="7" fillId="4" borderId="58" xfId="0" applyFont="1" applyFill="1" applyBorder="1" applyAlignment="1">
      <alignment horizontal="left" vertical="top" wrapText="1"/>
    </xf>
    <xf numFmtId="0" fontId="7" fillId="4" borderId="59" xfId="0" applyFont="1" applyFill="1" applyBorder="1" applyAlignment="1">
      <alignment horizontal="justify" vertical="top" wrapText="1"/>
    </xf>
    <xf numFmtId="0" fontId="7" fillId="4" borderId="60" xfId="0" applyFont="1" applyFill="1" applyBorder="1" applyAlignment="1">
      <alignment horizontal="left" vertical="top" wrapText="1"/>
    </xf>
    <xf numFmtId="0" fontId="7" fillId="4" borderId="59" xfId="0" applyFont="1" applyFill="1" applyBorder="1" applyAlignment="1">
      <alignment horizontal="justify" vertical="center"/>
    </xf>
    <xf numFmtId="0" fontId="7" fillId="4" borderId="59" xfId="0" applyFont="1" applyFill="1" applyBorder="1" applyAlignment="1">
      <alignment horizontal="justify" vertical="center" wrapText="1"/>
    </xf>
    <xf numFmtId="0" fontId="7" fillId="4" borderId="59" xfId="0" applyFont="1" applyFill="1" applyBorder="1" applyAlignment="1">
      <alignment horizontal="left" vertical="center" wrapText="1"/>
    </xf>
    <xf numFmtId="0" fontId="7" fillId="4" borderId="61" xfId="0" applyFont="1" applyFill="1" applyBorder="1" applyAlignment="1">
      <alignment horizontal="justify" vertical="top" wrapText="1"/>
    </xf>
    <xf numFmtId="0" fontId="9" fillId="3" borderId="4" xfId="0" applyFont="1" applyFill="1" applyBorder="1" applyAlignment="1">
      <alignment horizontal="center" vertical="center" wrapText="1"/>
    </xf>
    <xf numFmtId="0" fontId="7" fillId="5" borderId="12" xfId="0" applyFont="1" applyFill="1" applyBorder="1" applyAlignment="1">
      <alignment horizontal="left" vertical="center" wrapText="1"/>
    </xf>
    <xf numFmtId="8" fontId="18" fillId="0" borderId="62" xfId="0" applyNumberFormat="1" applyFont="1" applyBorder="1" applyAlignment="1">
      <alignment horizontal="right" vertical="top" wrapText="1"/>
    </xf>
    <xf numFmtId="172" fontId="18" fillId="0" borderId="62" xfId="0" applyNumberFormat="1" applyFont="1" applyBorder="1" applyAlignment="1">
      <alignment horizontal="right" vertical="top" wrapText="1"/>
    </xf>
    <xf numFmtId="172" fontId="18" fillId="0" borderId="63" xfId="0" applyNumberFormat="1" applyFont="1" applyBorder="1" applyAlignment="1">
      <alignment horizontal="justify" vertical="top" wrapText="1"/>
    </xf>
    <xf numFmtId="172" fontId="18" fillId="0" borderId="63" xfId="0" applyNumberFormat="1" applyFont="1" applyBorder="1" applyAlignment="1">
      <alignment horizontal="right" vertical="top" wrapText="1"/>
    </xf>
    <xf numFmtId="172" fontId="35" fillId="0" borderId="64" xfId="0" applyNumberFormat="1" applyFont="1" applyBorder="1" applyAlignment="1">
      <alignment horizontal="right" vertical="top" wrapText="1"/>
    </xf>
    <xf numFmtId="172" fontId="18" fillId="0" borderId="65" xfId="0" applyNumberFormat="1" applyFont="1" applyBorder="1" applyAlignment="1">
      <alignment horizontal="justify" vertical="top" wrapText="1"/>
    </xf>
    <xf numFmtId="172" fontId="18" fillId="0" borderId="65" xfId="0" applyNumberFormat="1" applyFont="1" applyBorder="1" applyAlignment="1">
      <alignment horizontal="right" vertical="top" wrapText="1"/>
    </xf>
    <xf numFmtId="8" fontId="18" fillId="0" borderId="64" xfId="0" applyNumberFormat="1" applyFont="1" applyBorder="1" applyAlignment="1">
      <alignment horizontal="right" vertical="top" wrapText="1"/>
    </xf>
    <xf numFmtId="4" fontId="18" fillId="0" borderId="0" xfId="0" applyNumberFormat="1" applyFont="1"/>
    <xf numFmtId="0" fontId="7" fillId="3" borderId="1" xfId="0" applyFont="1" applyFill="1" applyBorder="1" applyAlignment="1">
      <alignment vertical="center" wrapText="1"/>
    </xf>
    <xf numFmtId="0" fontId="7" fillId="5" borderId="1" xfId="0" applyFont="1" applyFill="1" applyBorder="1" applyAlignment="1">
      <alignment vertical="center" wrapText="1"/>
    </xf>
    <xf numFmtId="0" fontId="36" fillId="0" borderId="0" xfId="0" applyFont="1"/>
    <xf numFmtId="0" fontId="11" fillId="0" borderId="0" xfId="0" applyFont="1"/>
    <xf numFmtId="0" fontId="7" fillId="3" borderId="1" xfId="0" applyFont="1" applyFill="1" applyBorder="1" applyAlignment="1">
      <alignment vertical="center" wrapText="1"/>
    </xf>
    <xf numFmtId="0" fontId="7" fillId="5" borderId="4" xfId="0" applyFont="1" applyFill="1" applyBorder="1" applyAlignment="1">
      <alignment wrapText="1"/>
    </xf>
    <xf numFmtId="0" fontId="7" fillId="5" borderId="1" xfId="0" applyFont="1" applyFill="1" applyBorder="1" applyAlignment="1">
      <alignment horizontal="left" vertical="center" wrapText="1"/>
    </xf>
    <xf numFmtId="0" fontId="7" fillId="5" borderId="1" xfId="0" applyFont="1" applyFill="1" applyBorder="1" applyAlignment="1">
      <alignment vertical="center" wrapText="1"/>
    </xf>
    <xf numFmtId="0" fontId="7" fillId="3" borderId="1" xfId="0" applyFont="1" applyFill="1" applyBorder="1" applyAlignment="1">
      <alignment vertical="center" wrapText="1"/>
    </xf>
    <xf numFmtId="0" fontId="7" fillId="5" borderId="1" xfId="0" applyFont="1" applyFill="1" applyBorder="1" applyAlignment="1">
      <alignment vertical="center" wrapText="1"/>
    </xf>
    <xf numFmtId="0" fontId="9" fillId="10" borderId="43" xfId="0" applyFont="1" applyFill="1" applyBorder="1" applyAlignment="1">
      <alignment vertical="top" wrapText="1"/>
    </xf>
    <xf numFmtId="0" fontId="7" fillId="5" borderId="3" xfId="0" applyFont="1" applyFill="1" applyBorder="1" applyAlignment="1">
      <alignment wrapText="1"/>
    </xf>
    <xf numFmtId="0" fontId="7" fillId="5" borderId="4" xfId="0" applyFont="1" applyFill="1" applyBorder="1" applyAlignment="1"/>
    <xf numFmtId="0" fontId="7" fillId="5" borderId="4" xfId="0" applyFont="1" applyFill="1" applyBorder="1" applyAlignment="1">
      <alignment vertical="center" wrapText="1"/>
    </xf>
    <xf numFmtId="0" fontId="7" fillId="10" borderId="1" xfId="0" applyFont="1" applyFill="1" applyBorder="1" applyAlignment="1">
      <alignment horizontal="right" vertical="center" wrapText="1"/>
    </xf>
    <xf numFmtId="0" fontId="14" fillId="10" borderId="1" xfId="0" applyFont="1" applyFill="1" applyBorder="1" applyAlignment="1">
      <alignment horizontal="right" vertical="center"/>
    </xf>
    <xf numFmtId="0" fontId="7" fillId="10" borderId="20" xfId="0" applyFont="1" applyFill="1" applyBorder="1" applyAlignment="1">
      <alignment vertical="center" wrapText="1"/>
    </xf>
    <xf numFmtId="0" fontId="9" fillId="5" borderId="3" xfId="0" applyFont="1" applyFill="1" applyBorder="1" applyAlignment="1">
      <alignment horizontal="center" vertical="center" wrapText="1"/>
    </xf>
    <xf numFmtId="0" fontId="37" fillId="0" borderId="0" xfId="0" applyFont="1" applyAlignment="1">
      <alignment vertical="center" wrapText="1"/>
    </xf>
    <xf numFmtId="164" fontId="38" fillId="0" borderId="0" xfId="1" applyFont="1" applyBorder="1" applyAlignment="1">
      <alignment horizontal="right" vertical="center" wrapText="1"/>
    </xf>
    <xf numFmtId="164" fontId="38" fillId="0" borderId="0" xfId="1" applyFont="1" applyFill="1" applyBorder="1" applyAlignment="1" applyProtection="1">
      <alignment vertical="center" wrapText="1"/>
    </xf>
    <xf numFmtId="164" fontId="37" fillId="0" borderId="0" xfId="1" applyFont="1" applyBorder="1" applyAlignment="1">
      <alignment vertical="center" wrapText="1"/>
    </xf>
    <xf numFmtId="164" fontId="37" fillId="0" borderId="0" xfId="1" applyFont="1" applyAlignment="1">
      <alignment vertical="center" wrapText="1"/>
    </xf>
    <xf numFmtId="164" fontId="39" fillId="0" borderId="0" xfId="1" applyFont="1" applyBorder="1" applyAlignment="1">
      <alignment horizontal="right" vertical="center" wrapText="1"/>
    </xf>
    <xf numFmtId="164" fontId="40" fillId="0" borderId="0" xfId="1" applyFont="1" applyAlignment="1">
      <alignment vertical="center" wrapText="1"/>
    </xf>
    <xf numFmtId="164" fontId="17" fillId="0" borderId="0" xfId="1" applyFont="1" applyFill="1" applyBorder="1" applyAlignment="1">
      <alignment horizontal="right" vertical="center" wrapText="1"/>
    </xf>
    <xf numFmtId="0" fontId="19" fillId="4" borderId="56" xfId="0" applyFont="1" applyFill="1" applyBorder="1" applyAlignment="1">
      <alignment horizontal="center" vertical="top" wrapText="1" readingOrder="1"/>
    </xf>
    <xf numFmtId="0" fontId="19" fillId="4" borderId="56" xfId="0" applyFont="1" applyFill="1" applyBorder="1" applyAlignment="1">
      <alignment horizontal="center" wrapText="1" readingOrder="1"/>
    </xf>
    <xf numFmtId="0" fontId="4" fillId="4" borderId="19" xfId="0" applyFont="1" applyFill="1" applyBorder="1" applyAlignment="1">
      <alignment wrapText="1"/>
    </xf>
    <xf numFmtId="0" fontId="4" fillId="4" borderId="22" xfId="0" applyFont="1" applyFill="1" applyBorder="1" applyAlignment="1">
      <alignment wrapText="1"/>
    </xf>
    <xf numFmtId="0" fontId="11" fillId="4" borderId="20" xfId="0" applyFont="1" applyFill="1" applyBorder="1" applyAlignment="1">
      <alignment wrapText="1"/>
    </xf>
    <xf numFmtId="0" fontId="24" fillId="4" borderId="0" xfId="0" applyFont="1" applyFill="1" applyBorder="1"/>
    <xf numFmtId="0" fontId="24" fillId="4" borderId="34" xfId="0" applyFont="1" applyFill="1" applyBorder="1"/>
    <xf numFmtId="0" fontId="24" fillId="4" borderId="38" xfId="0" applyFont="1" applyFill="1" applyBorder="1"/>
    <xf numFmtId="0" fontId="19" fillId="4" borderId="19" xfId="0" applyFont="1" applyFill="1" applyBorder="1" applyAlignment="1">
      <alignment horizontal="center" vertical="top" wrapText="1" readingOrder="1"/>
    </xf>
    <xf numFmtId="0" fontId="19" fillId="4" borderId="8" xfId="0" applyFont="1" applyFill="1" applyBorder="1" applyAlignment="1">
      <alignment horizontal="center" wrapText="1" readingOrder="1"/>
    </xf>
    <xf numFmtId="0" fontId="19" fillId="4" borderId="3" xfId="0" applyFont="1" applyFill="1" applyBorder="1" applyAlignment="1">
      <alignment horizontal="center" wrapText="1" readingOrder="1"/>
    </xf>
    <xf numFmtId="2" fontId="4" fillId="4" borderId="1" xfId="0" applyNumberFormat="1" applyFont="1" applyFill="1" applyBorder="1" applyAlignment="1">
      <alignment vertical="center"/>
    </xf>
    <xf numFmtId="2" fontId="4" fillId="4" borderId="4" xfId="0" applyNumberFormat="1" applyFont="1" applyFill="1" applyBorder="1" applyAlignment="1">
      <alignment vertical="center"/>
    </xf>
    <xf numFmtId="2" fontId="11" fillId="4" borderId="9" xfId="0" applyNumberFormat="1" applyFont="1" applyFill="1" applyBorder="1"/>
    <xf numFmtId="2" fontId="4" fillId="4" borderId="9" xfId="0" applyNumberFormat="1" applyFont="1" applyFill="1" applyBorder="1"/>
    <xf numFmtId="2" fontId="4" fillId="4" borderId="25" xfId="0" applyNumberFormat="1" applyFont="1" applyFill="1" applyBorder="1"/>
    <xf numFmtId="0" fontId="0" fillId="4" borderId="0" xfId="0" applyFill="1"/>
    <xf numFmtId="0" fontId="4" fillId="4" borderId="1" xfId="0" applyFont="1" applyFill="1" applyBorder="1" applyAlignment="1">
      <alignment wrapText="1"/>
    </xf>
    <xf numFmtId="0" fontId="11" fillId="4" borderId="1" xfId="0" applyFont="1" applyFill="1" applyBorder="1" applyAlignment="1">
      <alignment wrapText="1"/>
    </xf>
    <xf numFmtId="0" fontId="11" fillId="4" borderId="0" xfId="0" applyFont="1" applyFill="1" applyBorder="1" applyAlignment="1">
      <alignment wrapText="1"/>
    </xf>
    <xf numFmtId="0" fontId="4" fillId="4" borderId="0" xfId="0" applyFont="1" applyFill="1" applyBorder="1"/>
    <xf numFmtId="0" fontId="19" fillId="4" borderId="19" xfId="0" applyFont="1" applyFill="1" applyBorder="1" applyAlignment="1">
      <alignment horizontal="center" wrapText="1" readingOrder="1"/>
    </xf>
    <xf numFmtId="0" fontId="4" fillId="4" borderId="22" xfId="0" applyFont="1" applyFill="1" applyBorder="1" applyAlignment="1">
      <alignment horizontal="left" wrapText="1"/>
    </xf>
    <xf numFmtId="2" fontId="1" fillId="4" borderId="1" xfId="0" applyNumberFormat="1" applyFont="1" applyFill="1" applyBorder="1"/>
    <xf numFmtId="2" fontId="4" fillId="4" borderId="4" xfId="0" applyNumberFormat="1" applyFont="1" applyFill="1" applyBorder="1"/>
    <xf numFmtId="2" fontId="1" fillId="4" borderId="1" xfId="0" applyNumberFormat="1" applyFont="1" applyFill="1" applyBorder="1" applyAlignment="1">
      <alignment vertical="center"/>
    </xf>
    <xf numFmtId="0" fontId="4" fillId="4" borderId="22" xfId="0" applyFont="1" applyFill="1" applyBorder="1" applyAlignment="1">
      <alignment horizontal="left"/>
    </xf>
    <xf numFmtId="0" fontId="11" fillId="4" borderId="9" xfId="0" applyFont="1" applyFill="1" applyBorder="1" applyAlignment="1">
      <alignment vertical="center"/>
    </xf>
    <xf numFmtId="0" fontId="11" fillId="4" borderId="25" xfId="0" applyFont="1" applyFill="1" applyBorder="1" applyAlignment="1">
      <alignment vertical="center"/>
    </xf>
    <xf numFmtId="0" fontId="24" fillId="4" borderId="12" xfId="0" applyFont="1" applyFill="1" applyBorder="1" applyAlignment="1">
      <alignment wrapText="1"/>
    </xf>
    <xf numFmtId="0" fontId="24" fillId="4" borderId="12" xfId="0" applyFont="1" applyFill="1" applyBorder="1" applyAlignment="1">
      <alignment vertical="center"/>
    </xf>
    <xf numFmtId="0" fontId="7" fillId="3" borderId="1" xfId="0" applyFont="1" applyFill="1" applyBorder="1" applyAlignment="1">
      <alignment vertical="center" wrapText="1"/>
    </xf>
    <xf numFmtId="0" fontId="29" fillId="5" borderId="4" xfId="0" applyFont="1" applyFill="1" applyBorder="1" applyAlignment="1">
      <alignment vertical="center" wrapText="1"/>
    </xf>
    <xf numFmtId="0" fontId="11" fillId="12" borderId="1"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11" fillId="12" borderId="22" xfId="0" applyFont="1" applyFill="1" applyBorder="1" applyAlignment="1">
      <alignment vertical="center" wrapText="1"/>
    </xf>
    <xf numFmtId="0" fontId="11" fillId="12" borderId="1" xfId="0" applyFont="1" applyFill="1" applyBorder="1" applyAlignment="1">
      <alignment vertical="center" wrapText="1"/>
    </xf>
    <xf numFmtId="0" fontId="41" fillId="6" borderId="35" xfId="0" applyFont="1" applyFill="1" applyBorder="1" applyAlignment="1">
      <alignment horizontal="center"/>
    </xf>
    <xf numFmtId="0" fontId="41" fillId="6" borderId="36" xfId="0" applyFont="1" applyFill="1" applyBorder="1" applyAlignment="1">
      <alignment horizontal="center"/>
    </xf>
    <xf numFmtId="0" fontId="41" fillId="6" borderId="37" xfId="0" applyFont="1" applyFill="1" applyBorder="1" applyAlignment="1">
      <alignment horizontal="center"/>
    </xf>
    <xf numFmtId="0" fontId="41" fillId="3" borderId="19" xfId="0" applyFont="1" applyFill="1" applyBorder="1" applyAlignment="1">
      <alignment horizontal="center" vertical="center" wrapText="1"/>
    </xf>
    <xf numFmtId="0" fontId="41" fillId="3" borderId="8"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42" fillId="12" borderId="1" xfId="0" applyFont="1" applyFill="1" applyBorder="1"/>
    <xf numFmtId="10" fontId="42" fillId="12" borderId="1" xfId="0" applyNumberFormat="1" applyFont="1" applyFill="1" applyBorder="1"/>
    <xf numFmtId="2" fontId="42" fillId="12" borderId="1" xfId="0" applyNumberFormat="1" applyFont="1" applyFill="1" applyBorder="1"/>
    <xf numFmtId="0" fontId="42" fillId="12" borderId="4" xfId="0" applyFont="1" applyFill="1" applyBorder="1"/>
    <xf numFmtId="0" fontId="42" fillId="6" borderId="1" xfId="0" applyFont="1" applyFill="1" applyBorder="1"/>
    <xf numFmtId="10" fontId="42" fillId="6" borderId="1" xfId="0" applyNumberFormat="1" applyFont="1" applyFill="1" applyBorder="1"/>
    <xf numFmtId="0" fontId="41" fillId="6" borderId="1" xfId="0" applyFont="1" applyFill="1" applyBorder="1"/>
    <xf numFmtId="0" fontId="41" fillId="6" borderId="4" xfId="0" applyFont="1" applyFill="1" applyBorder="1"/>
    <xf numFmtId="0" fontId="41" fillId="12" borderId="22" xfId="0" applyFont="1" applyFill="1" applyBorder="1" applyAlignment="1">
      <alignment vertical="center" wrapText="1"/>
    </xf>
    <xf numFmtId="0" fontId="41" fillId="12" borderId="1" xfId="0" applyFont="1" applyFill="1" applyBorder="1" applyAlignment="1">
      <alignment vertical="center" wrapText="1"/>
    </xf>
    <xf numFmtId="0" fontId="41" fillId="12" borderId="1" xfId="0" applyFont="1" applyFill="1" applyBorder="1" applyAlignment="1">
      <alignment horizontal="center" vertical="center" wrapText="1"/>
    </xf>
    <xf numFmtId="0" fontId="41" fillId="12" borderId="4" xfId="0" applyFont="1" applyFill="1" applyBorder="1" applyAlignment="1">
      <alignment horizontal="center" vertical="center" wrapText="1"/>
    </xf>
    <xf numFmtId="0" fontId="42" fillId="3" borderId="1" xfId="0" applyFont="1" applyFill="1" applyBorder="1"/>
    <xf numFmtId="10" fontId="42" fillId="3" borderId="1" xfId="0" applyNumberFormat="1" applyFont="1" applyFill="1" applyBorder="1"/>
    <xf numFmtId="8" fontId="42" fillId="3" borderId="1" xfId="0" applyNumberFormat="1" applyFont="1" applyFill="1" applyBorder="1" applyAlignment="1">
      <alignment horizontal="right"/>
    </xf>
    <xf numFmtId="2" fontId="42" fillId="3" borderId="1" xfId="0" applyNumberFormat="1" applyFont="1" applyFill="1" applyBorder="1"/>
    <xf numFmtId="170" fontId="42" fillId="3" borderId="1" xfId="0" applyNumberFormat="1" applyFont="1" applyFill="1" applyBorder="1" applyAlignment="1">
      <alignment horizontal="right" vertical="center"/>
    </xf>
    <xf numFmtId="0" fontId="42" fillId="3" borderId="4" xfId="0" applyFont="1" applyFill="1" applyBorder="1"/>
    <xf numFmtId="2" fontId="42" fillId="3" borderId="4" xfId="0" applyNumberFormat="1" applyFont="1" applyFill="1" applyBorder="1"/>
    <xf numFmtId="164" fontId="42" fillId="3" borderId="1" xfId="1" applyFont="1" applyFill="1" applyBorder="1" applyAlignment="1">
      <alignment horizontal="right" vertical="center" wrapText="1"/>
    </xf>
    <xf numFmtId="0" fontId="42" fillId="12" borderId="9" xfId="0" applyFont="1" applyFill="1" applyBorder="1"/>
    <xf numFmtId="10" fontId="42" fillId="12" borderId="9" xfId="0" applyNumberFormat="1" applyFont="1" applyFill="1" applyBorder="1"/>
    <xf numFmtId="172" fontId="41" fillId="12" borderId="9" xfId="0" applyNumberFormat="1" applyFont="1" applyFill="1" applyBorder="1"/>
    <xf numFmtId="0" fontId="41" fillId="12" borderId="9" xfId="0" applyFont="1" applyFill="1" applyBorder="1"/>
    <xf numFmtId="0" fontId="41" fillId="12" borderId="25" xfId="0" applyFont="1" applyFill="1" applyBorder="1"/>
    <xf numFmtId="0" fontId="42" fillId="6" borderId="30" xfId="0" applyFont="1" applyFill="1" applyBorder="1"/>
    <xf numFmtId="0" fontId="42" fillId="6" borderId="31" xfId="0" applyFont="1" applyFill="1" applyBorder="1"/>
    <xf numFmtId="10" fontId="42" fillId="6" borderId="31" xfId="0" applyNumberFormat="1" applyFont="1" applyFill="1" applyBorder="1"/>
    <xf numFmtId="0" fontId="42" fillId="6" borderId="32" xfId="0" applyFont="1" applyFill="1" applyBorder="1"/>
    <xf numFmtId="2" fontId="42" fillId="12" borderId="4" xfId="0" applyNumberFormat="1" applyFont="1" applyFill="1" applyBorder="1"/>
    <xf numFmtId="0" fontId="42" fillId="6" borderId="4" xfId="0" applyFont="1" applyFill="1" applyBorder="1"/>
    <xf numFmtId="10" fontId="41" fillId="12" borderId="9" xfId="0" applyNumberFormat="1" applyFont="1" applyFill="1" applyBorder="1"/>
    <xf numFmtId="8" fontId="41" fillId="12" borderId="9" xfId="0" applyNumberFormat="1" applyFont="1" applyFill="1" applyBorder="1" applyAlignment="1">
      <alignment horizontal="right"/>
    </xf>
    <xf numFmtId="2" fontId="41" fillId="12" borderId="9" xfId="0" applyNumberFormat="1" applyFont="1" applyFill="1" applyBorder="1"/>
    <xf numFmtId="2" fontId="41" fillId="12" borderId="25" xfId="0" applyNumberFormat="1" applyFont="1" applyFill="1" applyBorder="1"/>
    <xf numFmtId="10" fontId="41" fillId="6" borderId="1" xfId="0" applyNumberFormat="1" applyFont="1" applyFill="1" applyBorder="1"/>
    <xf numFmtId="172" fontId="42" fillId="3" borderId="1" xfId="0" applyNumberFormat="1" applyFont="1" applyFill="1" applyBorder="1" applyAlignment="1">
      <alignment horizontal="right"/>
    </xf>
    <xf numFmtId="168" fontId="42" fillId="3" borderId="1" xfId="1" applyNumberFormat="1" applyFont="1" applyFill="1" applyBorder="1" applyAlignment="1">
      <alignment vertical="center"/>
    </xf>
    <xf numFmtId="172" fontId="41" fillId="12" borderId="9" xfId="0" applyNumberFormat="1" applyFont="1" applyFill="1" applyBorder="1" applyAlignment="1">
      <alignment horizontal="right"/>
    </xf>
    <xf numFmtId="168" fontId="41" fillId="12" borderId="9" xfId="1" applyNumberFormat="1" applyFont="1" applyFill="1" applyBorder="1" applyAlignment="1">
      <alignment vertical="center"/>
    </xf>
    <xf numFmtId="2" fontId="11" fillId="4" borderId="1" xfId="0" applyNumberFormat="1" applyFont="1" applyFill="1" applyBorder="1" applyAlignment="1">
      <alignment vertical="center"/>
    </xf>
    <xf numFmtId="2" fontId="1" fillId="4" borderId="4" xfId="0" applyNumberFormat="1" applyFont="1" applyFill="1" applyBorder="1" applyAlignment="1">
      <alignment vertical="center"/>
    </xf>
    <xf numFmtId="2" fontId="1" fillId="4" borderId="9" xfId="0" applyNumberFormat="1" applyFont="1" applyFill="1" applyBorder="1"/>
    <xf numFmtId="2" fontId="11" fillId="4" borderId="9" xfId="0" applyNumberFormat="1" applyFont="1" applyFill="1" applyBorder="1" applyAlignment="1">
      <alignment vertical="center"/>
    </xf>
    <xf numFmtId="0" fontId="7" fillId="3" borderId="1" xfId="0" applyFont="1" applyFill="1" applyBorder="1" applyAlignment="1">
      <alignment vertical="center" wrapText="1"/>
    </xf>
    <xf numFmtId="0" fontId="7" fillId="3" borderId="45"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12" xfId="0" applyFont="1" applyFill="1" applyBorder="1" applyAlignment="1">
      <alignment horizontal="center" vertical="center"/>
    </xf>
    <xf numFmtId="0" fontId="7" fillId="5" borderId="45" xfId="0" applyFont="1" applyFill="1" applyBorder="1" applyAlignment="1">
      <alignment horizontal="center" vertical="center" textRotation="90" wrapText="1"/>
    </xf>
    <xf numFmtId="0" fontId="7" fillId="5" borderId="31" xfId="0" applyFont="1" applyFill="1" applyBorder="1" applyAlignment="1">
      <alignment horizontal="center" vertical="center" textRotation="90" wrapText="1"/>
    </xf>
    <xf numFmtId="0" fontId="7" fillId="5" borderId="12" xfId="0" applyFont="1" applyFill="1" applyBorder="1" applyAlignment="1">
      <alignment horizontal="center" vertical="center" textRotation="90" wrapText="1"/>
    </xf>
    <xf numFmtId="168" fontId="7" fillId="5" borderId="45" xfId="1" applyNumberFormat="1" applyFont="1" applyFill="1" applyBorder="1" applyAlignment="1">
      <alignment horizontal="center" vertical="center" textRotation="90" wrapText="1"/>
    </xf>
    <xf numFmtId="168" fontId="7" fillId="5" borderId="31" xfId="1" applyNumberFormat="1" applyFont="1" applyFill="1" applyBorder="1" applyAlignment="1">
      <alignment horizontal="center" vertical="center" textRotation="90" wrapText="1"/>
    </xf>
    <xf numFmtId="168" fontId="7" fillId="5" borderId="12" xfId="1" applyNumberFormat="1" applyFont="1" applyFill="1" applyBorder="1" applyAlignment="1">
      <alignment horizontal="center" vertical="center" textRotation="90" wrapText="1"/>
    </xf>
    <xf numFmtId="0" fontId="8" fillId="0" borderId="1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4" borderId="42"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168" fontId="7" fillId="3" borderId="46" xfId="0" applyNumberFormat="1" applyFont="1" applyFill="1" applyBorder="1" applyAlignment="1">
      <alignment horizontal="center" vertical="center" textRotation="90"/>
    </xf>
    <xf numFmtId="168" fontId="7" fillId="3" borderId="41" xfId="0" applyNumberFormat="1" applyFont="1" applyFill="1" applyBorder="1" applyAlignment="1">
      <alignment horizontal="center" vertical="center" textRotation="90"/>
    </xf>
    <xf numFmtId="168" fontId="7" fillId="3" borderId="47" xfId="0" applyNumberFormat="1" applyFont="1" applyFill="1" applyBorder="1" applyAlignment="1">
      <alignment horizontal="center" vertical="center" textRotation="90"/>
    </xf>
    <xf numFmtId="168" fontId="7" fillId="3" borderId="45" xfId="1" applyNumberFormat="1" applyFont="1" applyFill="1" applyBorder="1" applyAlignment="1">
      <alignment horizontal="center" vertical="center" textRotation="90" wrapText="1"/>
    </xf>
    <xf numFmtId="168" fontId="7" fillId="3" borderId="31" xfId="1" applyNumberFormat="1" applyFont="1" applyFill="1" applyBorder="1" applyAlignment="1">
      <alignment horizontal="center" vertical="center" textRotation="90" wrapText="1"/>
    </xf>
    <xf numFmtId="168" fontId="7" fillId="3" borderId="12" xfId="1" applyNumberFormat="1" applyFont="1" applyFill="1" applyBorder="1" applyAlignment="1">
      <alignment horizontal="center" vertical="center" textRotation="90" wrapText="1"/>
    </xf>
    <xf numFmtId="0" fontId="8" fillId="4" borderId="48"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5" borderId="36" xfId="0" applyFont="1" applyFill="1" applyBorder="1" applyAlignment="1">
      <alignment horizontal="center" vertical="center" wrapText="1"/>
    </xf>
    <xf numFmtId="168" fontId="7" fillId="5" borderId="12" xfId="1" applyNumberFormat="1" applyFont="1" applyFill="1" applyBorder="1" applyAlignment="1">
      <alignment horizontal="justify" vertical="center" textRotation="90" wrapText="1"/>
    </xf>
    <xf numFmtId="168" fontId="7" fillId="5" borderId="1" xfId="1" applyNumberFormat="1" applyFont="1" applyFill="1" applyBorder="1" applyAlignment="1">
      <alignment horizontal="justify" vertical="center" textRotation="90" wrapText="1"/>
    </xf>
    <xf numFmtId="0" fontId="11" fillId="0" borderId="34" xfId="0" applyFont="1" applyBorder="1" applyAlignment="1">
      <alignment horizontal="center" vertical="center" wrapText="1"/>
    </xf>
    <xf numFmtId="0" fontId="11" fillId="0" borderId="26" xfId="0" applyFont="1" applyBorder="1" applyAlignment="1">
      <alignment horizontal="center" vertical="center" wrapText="1"/>
    </xf>
    <xf numFmtId="4" fontId="7" fillId="3" borderId="31" xfId="0" applyNumberFormat="1" applyFont="1" applyFill="1" applyBorder="1" applyAlignment="1">
      <alignment horizontal="center" vertical="center" textRotation="90"/>
    </xf>
    <xf numFmtId="0" fontId="7" fillId="3" borderId="31" xfId="0" applyFont="1" applyFill="1" applyBorder="1" applyAlignment="1">
      <alignment horizontal="center" vertical="center" textRotation="90"/>
    </xf>
    <xf numFmtId="0" fontId="7" fillId="3" borderId="12" xfId="0" applyFont="1" applyFill="1" applyBorder="1" applyAlignment="1">
      <alignment horizontal="center" vertical="center" textRotation="90"/>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5" borderId="1" xfId="0" applyFont="1" applyFill="1" applyBorder="1" applyAlignment="1">
      <alignment horizontal="left" vertical="center" wrapText="1"/>
    </xf>
    <xf numFmtId="0" fontId="8" fillId="0" borderId="1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168" fontId="7" fillId="5" borderId="53" xfId="0" applyNumberFormat="1" applyFont="1" applyFill="1" applyBorder="1" applyAlignment="1">
      <alignment horizontal="center" vertical="center" textRotation="90"/>
    </xf>
    <xf numFmtId="168" fontId="7" fillId="5" borderId="47" xfId="0" applyNumberFormat="1" applyFont="1" applyFill="1" applyBorder="1" applyAlignment="1">
      <alignment horizontal="center" vertical="center" textRotation="90"/>
    </xf>
    <xf numFmtId="0" fontId="7" fillId="5" borderId="12" xfId="0" applyFont="1" applyFill="1" applyBorder="1" applyAlignment="1">
      <alignment horizontal="justify" vertical="center"/>
    </xf>
    <xf numFmtId="0" fontId="7" fillId="5" borderId="1" xfId="0" applyFont="1" applyFill="1" applyBorder="1" applyAlignment="1">
      <alignment horizontal="justify" vertical="center"/>
    </xf>
    <xf numFmtId="168" fontId="7" fillId="5" borderId="1" xfId="1" applyNumberFormat="1" applyFont="1" applyFill="1" applyBorder="1" applyAlignment="1">
      <alignment horizontal="center" vertical="center" textRotation="90" wrapText="1"/>
    </xf>
    <xf numFmtId="0" fontId="8" fillId="0" borderId="50" xfId="0" applyFont="1" applyFill="1" applyBorder="1" applyAlignment="1">
      <alignment horizontal="center" vertical="center" wrapText="1"/>
    </xf>
    <xf numFmtId="0" fontId="8" fillId="0" borderId="51" xfId="0" applyFont="1" applyFill="1" applyBorder="1" applyAlignment="1">
      <alignment horizontal="center" vertical="center" textRotation="90" wrapText="1"/>
    </xf>
    <xf numFmtId="0" fontId="8" fillId="0" borderId="16" xfId="0" applyFont="1" applyFill="1" applyBorder="1" applyAlignment="1">
      <alignment horizontal="center" vertical="center" textRotation="90" wrapText="1"/>
    </xf>
    <xf numFmtId="0" fontId="8" fillId="0" borderId="5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7" fillId="5" borderId="1" xfId="0" applyFont="1" applyFill="1" applyBorder="1" applyAlignment="1">
      <alignment vertical="center" wrapText="1"/>
    </xf>
    <xf numFmtId="0" fontId="14" fillId="4" borderId="11" xfId="0" applyFont="1" applyFill="1" applyBorder="1" applyAlignment="1">
      <alignment horizontal="center" vertical="center" wrapText="1"/>
    </xf>
    <xf numFmtId="0" fontId="8" fillId="0" borderId="52"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54" xfId="0" applyFont="1" applyFill="1" applyBorder="1" applyAlignment="1">
      <alignment horizontal="left" vertical="center" wrapText="1"/>
    </xf>
    <xf numFmtId="168" fontId="14" fillId="5" borderId="8" xfId="1" applyNumberFormat="1" applyFont="1" applyFill="1" applyBorder="1" applyAlignment="1">
      <alignment horizontal="center" vertical="center" textRotation="90" wrapText="1"/>
    </xf>
    <xf numFmtId="168" fontId="14" fillId="5" borderId="1" xfId="1" applyNumberFormat="1" applyFont="1" applyFill="1" applyBorder="1" applyAlignment="1">
      <alignment horizontal="center" vertical="center" textRotation="90" wrapText="1"/>
    </xf>
    <xf numFmtId="168" fontId="14" fillId="5" borderId="9" xfId="1" applyNumberFormat="1" applyFont="1" applyFill="1" applyBorder="1" applyAlignment="1">
      <alignment horizontal="center" vertical="center" textRotation="90" wrapText="1"/>
    </xf>
    <xf numFmtId="168" fontId="7" fillId="5" borderId="8" xfId="1" applyNumberFormat="1" applyFont="1" applyFill="1" applyBorder="1" applyAlignment="1">
      <alignment horizontal="center" vertical="center" textRotation="90" wrapText="1"/>
    </xf>
    <xf numFmtId="168" fontId="7" fillId="5" borderId="9" xfId="1" applyNumberFormat="1" applyFont="1" applyFill="1" applyBorder="1" applyAlignment="1">
      <alignment horizontal="center" vertical="center" textRotation="90" wrapText="1"/>
    </xf>
    <xf numFmtId="0" fontId="7" fillId="5" borderId="8"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9" xfId="0" applyFont="1" applyFill="1" applyBorder="1" applyAlignment="1">
      <alignment horizontal="center" vertical="center"/>
    </xf>
    <xf numFmtId="168" fontId="14" fillId="5" borderId="45" xfId="1" applyNumberFormat="1" applyFont="1" applyFill="1" applyBorder="1" applyAlignment="1">
      <alignment horizontal="center" vertical="center" textRotation="90" wrapText="1"/>
    </xf>
    <xf numFmtId="168" fontId="14" fillId="5" borderId="31" xfId="1" applyNumberFormat="1" applyFont="1" applyFill="1" applyBorder="1" applyAlignment="1">
      <alignment horizontal="center" vertical="center" textRotation="90" wrapText="1"/>
    </xf>
    <xf numFmtId="168" fontId="14" fillId="5" borderId="11" xfId="1" applyNumberFormat="1" applyFont="1" applyFill="1" applyBorder="1" applyAlignment="1">
      <alignment horizontal="center" vertical="center" textRotation="90" wrapText="1"/>
    </xf>
    <xf numFmtId="0" fontId="14" fillId="4" borderId="19"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37" xfId="0" applyFont="1" applyFill="1" applyBorder="1" applyAlignment="1">
      <alignment horizontal="center" wrapText="1"/>
    </xf>
    <xf numFmtId="0" fontId="7" fillId="5" borderId="24" xfId="0" applyFont="1" applyFill="1" applyBorder="1" applyAlignment="1">
      <alignment horizontal="center" wrapText="1"/>
    </xf>
    <xf numFmtId="0" fontId="14" fillId="4" borderId="5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34"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7" fillId="3" borderId="8"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168" fontId="7" fillId="3" borderId="8" xfId="1" applyNumberFormat="1" applyFont="1" applyFill="1" applyBorder="1" applyAlignment="1">
      <alignment horizontal="center" vertical="center" textRotation="90" wrapText="1"/>
    </xf>
    <xf numFmtId="168" fontId="7" fillId="3" borderId="1" xfId="1" applyNumberFormat="1" applyFont="1" applyFill="1" applyBorder="1" applyAlignment="1">
      <alignment horizontal="center" vertical="center" textRotation="90" wrapText="1"/>
    </xf>
    <xf numFmtId="168" fontId="7" fillId="3" borderId="9" xfId="1" applyNumberFormat="1" applyFont="1" applyFill="1" applyBorder="1" applyAlignment="1">
      <alignment horizontal="center" vertical="center" textRotation="90" wrapText="1"/>
    </xf>
    <xf numFmtId="0" fontId="7" fillId="3" borderId="8" xfId="1" applyNumberFormat="1" applyFont="1" applyFill="1" applyBorder="1" applyAlignment="1">
      <alignment horizontal="center" vertical="center" wrapText="1"/>
    </xf>
    <xf numFmtId="0" fontId="7" fillId="3" borderId="1" xfId="1" applyNumberFormat="1" applyFont="1" applyFill="1" applyBorder="1" applyAlignment="1">
      <alignment horizontal="center" vertical="center" wrapText="1"/>
    </xf>
    <xf numFmtId="0" fontId="7" fillId="3" borderId="9" xfId="1" applyNumberFormat="1" applyFont="1" applyFill="1" applyBorder="1" applyAlignment="1">
      <alignment horizontal="center" vertical="center" wrapText="1"/>
    </xf>
    <xf numFmtId="168" fontId="14" fillId="3" borderId="8" xfId="1" applyNumberFormat="1" applyFont="1" applyFill="1" applyBorder="1" applyAlignment="1">
      <alignment horizontal="center" vertical="center" textRotation="90" wrapText="1"/>
    </xf>
    <xf numFmtId="168" fontId="14" fillId="3" borderId="1" xfId="1" applyNumberFormat="1" applyFont="1" applyFill="1" applyBorder="1" applyAlignment="1">
      <alignment horizontal="center" vertical="center" textRotation="90" wrapText="1"/>
    </xf>
    <xf numFmtId="168" fontId="14" fillId="3" borderId="9" xfId="1" applyNumberFormat="1" applyFont="1" applyFill="1" applyBorder="1" applyAlignment="1">
      <alignment horizontal="center" vertical="center" textRotation="90" wrapText="1"/>
    </xf>
    <xf numFmtId="168" fontId="8" fillId="3" borderId="45" xfId="1" applyNumberFormat="1" applyFont="1" applyFill="1" applyBorder="1" applyAlignment="1">
      <alignment horizontal="center" vertical="center" textRotation="90" wrapText="1"/>
    </xf>
    <xf numFmtId="168" fontId="8" fillId="3" borderId="31" xfId="1" applyNumberFormat="1" applyFont="1" applyFill="1" applyBorder="1" applyAlignment="1">
      <alignment horizontal="center" vertical="center" textRotation="90" wrapText="1"/>
    </xf>
    <xf numFmtId="168" fontId="8" fillId="3" borderId="11" xfId="1" applyNumberFormat="1" applyFont="1" applyFill="1" applyBorder="1" applyAlignment="1">
      <alignment horizontal="center" vertical="center" textRotation="90" wrapText="1"/>
    </xf>
    <xf numFmtId="168" fontId="9" fillId="3" borderId="45" xfId="1" applyNumberFormat="1" applyFont="1" applyFill="1" applyBorder="1" applyAlignment="1">
      <alignment horizontal="center" vertical="center" textRotation="90" wrapText="1"/>
    </xf>
    <xf numFmtId="168" fontId="9" fillId="3" borderId="31" xfId="1" applyNumberFormat="1" applyFont="1" applyFill="1" applyBorder="1" applyAlignment="1">
      <alignment horizontal="center" vertical="center" textRotation="90" wrapText="1"/>
    </xf>
    <xf numFmtId="168" fontId="9" fillId="3" borderId="11" xfId="1" applyNumberFormat="1" applyFont="1" applyFill="1" applyBorder="1" applyAlignment="1">
      <alignment horizontal="center" vertical="center" textRotation="90" wrapText="1"/>
    </xf>
    <xf numFmtId="0" fontId="8" fillId="4" borderId="52"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18"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38" xfId="0" applyFont="1" applyFill="1" applyBorder="1" applyAlignment="1">
      <alignment horizontal="left" vertical="center" wrapText="1"/>
    </xf>
    <xf numFmtId="168" fontId="8" fillId="5" borderId="8" xfId="1" applyNumberFormat="1" applyFont="1" applyFill="1" applyBorder="1" applyAlignment="1">
      <alignment horizontal="justify" vertical="center" textRotation="90" wrapText="1"/>
    </xf>
    <xf numFmtId="168" fontId="8" fillId="5" borderId="12" xfId="1" applyNumberFormat="1" applyFont="1" applyFill="1" applyBorder="1" applyAlignment="1">
      <alignment horizontal="justify" vertical="center" textRotation="90" wrapText="1"/>
    </xf>
    <xf numFmtId="168" fontId="8" fillId="5" borderId="1" xfId="1" applyNumberFormat="1" applyFont="1" applyFill="1" applyBorder="1" applyAlignment="1">
      <alignment horizontal="justify" vertical="center" textRotation="90" wrapText="1"/>
    </xf>
    <xf numFmtId="168" fontId="8" fillId="5" borderId="9" xfId="1" applyNumberFormat="1" applyFont="1" applyFill="1" applyBorder="1" applyAlignment="1">
      <alignment horizontal="justify" vertical="center" textRotation="90" wrapText="1"/>
    </xf>
    <xf numFmtId="168" fontId="9" fillId="5" borderId="8" xfId="1" applyNumberFormat="1" applyFont="1" applyFill="1" applyBorder="1" applyAlignment="1">
      <alignment horizontal="justify" vertical="center" textRotation="90" wrapText="1"/>
    </xf>
    <xf numFmtId="168" fontId="9" fillId="5" borderId="12" xfId="1" applyNumberFormat="1" applyFont="1" applyFill="1" applyBorder="1" applyAlignment="1">
      <alignment horizontal="justify" vertical="center" textRotation="90" wrapText="1"/>
    </xf>
    <xf numFmtId="168" fontId="9" fillId="5" borderId="1" xfId="1" applyNumberFormat="1" applyFont="1" applyFill="1" applyBorder="1" applyAlignment="1">
      <alignment horizontal="justify" vertical="center" textRotation="90" wrapText="1"/>
    </xf>
    <xf numFmtId="168" fontId="9" fillId="5" borderId="9" xfId="1" applyNumberFormat="1" applyFont="1" applyFill="1" applyBorder="1" applyAlignment="1">
      <alignment horizontal="justify" vertical="center" textRotation="90" wrapText="1"/>
    </xf>
    <xf numFmtId="0" fontId="14" fillId="4" borderId="26"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28" xfId="0" applyFont="1" applyFill="1" applyBorder="1" applyAlignment="1">
      <alignment horizontal="left" vertical="center" wrapText="1"/>
    </xf>
    <xf numFmtId="171" fontId="9" fillId="3" borderId="45" xfId="1" applyNumberFormat="1" applyFont="1" applyFill="1" applyBorder="1" applyAlignment="1">
      <alignment horizontal="center" vertical="center" textRotation="90" wrapText="1"/>
    </xf>
    <xf numFmtId="171" fontId="9" fillId="3" borderId="31" xfId="1" applyNumberFormat="1" applyFont="1" applyFill="1" applyBorder="1" applyAlignment="1">
      <alignment horizontal="center" vertical="center" textRotation="90" wrapText="1"/>
    </xf>
    <xf numFmtId="171" fontId="9" fillId="3" borderId="11" xfId="1" applyNumberFormat="1" applyFont="1" applyFill="1" applyBorder="1" applyAlignment="1">
      <alignment horizontal="center" vertical="center" textRotation="90" wrapText="1"/>
    </xf>
    <xf numFmtId="0" fontId="8" fillId="0" borderId="18" xfId="0" applyFont="1" applyBorder="1" applyAlignment="1">
      <alignment horizontal="left" vertical="center" wrapText="1"/>
    </xf>
    <xf numFmtId="0" fontId="8" fillId="0" borderId="50" xfId="0" applyFont="1" applyBorder="1" applyAlignment="1">
      <alignment horizontal="left" vertical="center" wrapText="1"/>
    </xf>
    <xf numFmtId="0" fontId="8" fillId="0" borderId="54" xfId="0" applyFont="1" applyBorder="1" applyAlignment="1">
      <alignment horizontal="left" vertical="center" wrapText="1"/>
    </xf>
    <xf numFmtId="171" fontId="9" fillId="5" borderId="8" xfId="1" applyNumberFormat="1" applyFont="1" applyFill="1" applyBorder="1" applyAlignment="1">
      <alignment horizontal="justify" vertical="center" textRotation="90" wrapText="1"/>
    </xf>
    <xf numFmtId="171" fontId="9" fillId="5" borderId="12" xfId="1" applyNumberFormat="1" applyFont="1" applyFill="1" applyBorder="1" applyAlignment="1">
      <alignment horizontal="justify" vertical="center" textRotation="90" wrapText="1"/>
    </xf>
    <xf numFmtId="171" fontId="9" fillId="5" borderId="1" xfId="1" applyNumberFormat="1" applyFont="1" applyFill="1" applyBorder="1" applyAlignment="1">
      <alignment horizontal="justify" vertical="center" textRotation="90" wrapText="1"/>
    </xf>
    <xf numFmtId="171" fontId="9" fillId="5" borderId="9" xfId="1" applyNumberFormat="1" applyFont="1" applyFill="1" applyBorder="1" applyAlignment="1">
      <alignment horizontal="justify" vertical="center" textRotation="90" wrapText="1"/>
    </xf>
    <xf numFmtId="0" fontId="7" fillId="5" borderId="55" xfId="0" applyFont="1" applyFill="1" applyBorder="1" applyAlignment="1">
      <alignment horizontal="center" vertical="center" wrapText="1"/>
    </xf>
    <xf numFmtId="173" fontId="7" fillId="5" borderId="31" xfId="1" applyNumberFormat="1" applyFont="1" applyFill="1" applyBorder="1" applyAlignment="1">
      <alignment horizontal="center" vertical="center" textRotation="90" wrapText="1"/>
    </xf>
    <xf numFmtId="169" fontId="7" fillId="5" borderId="45" xfId="0" applyNumberFormat="1" applyFont="1" applyFill="1" applyBorder="1" applyAlignment="1">
      <alignment horizontal="center" vertical="center" textRotation="90" wrapText="1"/>
    </xf>
    <xf numFmtId="169" fontId="7" fillId="5" borderId="31" xfId="0" applyNumberFormat="1" applyFont="1" applyFill="1" applyBorder="1" applyAlignment="1">
      <alignment horizontal="center" vertical="center" textRotation="90" wrapText="1"/>
    </xf>
    <xf numFmtId="0" fontId="8" fillId="0" borderId="5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7" fillId="5" borderId="8" xfId="0" applyNumberFormat="1" applyFont="1" applyFill="1" applyBorder="1" applyAlignment="1">
      <alignment horizontal="left" vertical="center" wrapText="1"/>
    </xf>
    <xf numFmtId="0" fontId="7" fillId="5" borderId="1" xfId="0" applyNumberFormat="1" applyFont="1" applyFill="1" applyBorder="1" applyAlignment="1">
      <alignment horizontal="left" vertical="center" wrapText="1"/>
    </xf>
    <xf numFmtId="0" fontId="7" fillId="5" borderId="9" xfId="0" applyNumberFormat="1" applyFont="1" applyFill="1" applyBorder="1" applyAlignment="1">
      <alignment horizontal="left" vertical="center" wrapText="1"/>
    </xf>
    <xf numFmtId="0" fontId="7" fillId="5" borderId="8"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wrapText="1"/>
    </xf>
    <xf numFmtId="0" fontId="7" fillId="5" borderId="9" xfId="0" applyNumberFormat="1" applyFont="1" applyFill="1" applyBorder="1" applyAlignment="1">
      <alignment horizontal="center" vertical="center" wrapText="1"/>
    </xf>
    <xf numFmtId="0" fontId="7" fillId="3" borderId="22" xfId="0" applyFont="1" applyFill="1" applyBorder="1" applyAlignment="1">
      <alignment vertical="center" wrapText="1"/>
    </xf>
    <xf numFmtId="0" fontId="7" fillId="3" borderId="22" xfId="0" applyFont="1" applyFill="1" applyBorder="1"/>
    <xf numFmtId="168" fontId="8" fillId="0" borderId="8" xfId="1" applyNumberFormat="1" applyFont="1" applyBorder="1" applyAlignment="1">
      <alignment horizontal="justify" vertical="center" textRotation="90" wrapText="1"/>
    </xf>
    <xf numFmtId="168" fontId="8" fillId="0" borderId="1" xfId="1" applyNumberFormat="1" applyFont="1" applyBorder="1" applyAlignment="1">
      <alignment horizontal="justify" vertical="center" textRotation="90" wrapText="1"/>
    </xf>
    <xf numFmtId="168" fontId="8" fillId="0" borderId="9" xfId="1" applyNumberFormat="1" applyFont="1" applyBorder="1" applyAlignment="1">
      <alignment horizontal="justify" vertical="center" textRotation="90" wrapText="1"/>
    </xf>
    <xf numFmtId="168" fontId="9" fillId="5" borderId="8" xfId="1" applyNumberFormat="1" applyFont="1" applyFill="1" applyBorder="1" applyAlignment="1">
      <alignment horizontal="center" vertical="center" textRotation="90" wrapText="1"/>
    </xf>
    <xf numFmtId="168" fontId="9" fillId="5" borderId="1" xfId="1" applyNumberFormat="1" applyFont="1" applyFill="1" applyBorder="1" applyAlignment="1">
      <alignment horizontal="center" vertical="center" textRotation="90" wrapText="1"/>
    </xf>
    <xf numFmtId="168" fontId="9" fillId="5" borderId="9" xfId="1" applyNumberFormat="1" applyFont="1" applyFill="1" applyBorder="1" applyAlignment="1">
      <alignment horizontal="center" vertical="center" textRotation="90" wrapText="1"/>
    </xf>
    <xf numFmtId="168" fontId="8" fillId="5" borderId="8" xfId="1" applyNumberFormat="1" applyFont="1" applyFill="1" applyBorder="1" applyAlignment="1">
      <alignment horizontal="center" vertical="center" textRotation="90" wrapText="1"/>
    </xf>
    <xf numFmtId="168" fontId="8" fillId="5" borderId="1" xfId="1" applyNumberFormat="1" applyFont="1" applyFill="1" applyBorder="1" applyAlignment="1">
      <alignment horizontal="center" vertical="center" textRotation="90" wrapText="1"/>
    </xf>
    <xf numFmtId="168" fontId="8" fillId="5" borderId="9" xfId="1" applyNumberFormat="1" applyFont="1" applyFill="1" applyBorder="1" applyAlignment="1">
      <alignment horizontal="center" vertical="center" textRotation="90" wrapText="1"/>
    </xf>
    <xf numFmtId="169" fontId="9" fillId="0" borderId="8" xfId="0" applyNumberFormat="1" applyFont="1" applyBorder="1" applyAlignment="1">
      <alignment horizontal="center" vertical="center" textRotation="90" wrapText="1"/>
    </xf>
    <xf numFmtId="169" fontId="9" fillId="0" borderId="1" xfId="0" applyNumberFormat="1" applyFont="1" applyBorder="1" applyAlignment="1">
      <alignment horizontal="center" vertical="center" textRotation="90" wrapText="1"/>
    </xf>
    <xf numFmtId="169" fontId="9" fillId="0" borderId="9" xfId="0" applyNumberFormat="1"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9" fillId="0" borderId="1" xfId="0" applyFont="1" applyBorder="1" applyAlignment="1">
      <alignment horizontal="center" vertical="center" textRotation="90" wrapText="1"/>
    </xf>
    <xf numFmtId="0" fontId="9" fillId="0" borderId="9" xfId="0" applyFont="1" applyBorder="1" applyAlignment="1">
      <alignment horizontal="center" vertical="center" textRotation="90" wrapText="1"/>
    </xf>
    <xf numFmtId="0" fontId="9" fillId="5" borderId="8" xfId="0" applyFont="1" applyFill="1" applyBorder="1" applyAlignment="1">
      <alignment horizontal="center" vertical="center" textRotation="90" wrapText="1"/>
    </xf>
    <xf numFmtId="0" fontId="9" fillId="5" borderId="1" xfId="0" applyFont="1" applyFill="1" applyBorder="1" applyAlignment="1">
      <alignment horizontal="center" vertical="center" textRotation="90" wrapText="1"/>
    </xf>
    <xf numFmtId="0" fontId="9" fillId="5" borderId="9" xfId="0" applyFont="1" applyFill="1" applyBorder="1" applyAlignment="1">
      <alignment horizontal="center" vertical="center" textRotation="90" wrapText="1"/>
    </xf>
    <xf numFmtId="168" fontId="8" fillId="10" borderId="8" xfId="1" applyNumberFormat="1" applyFont="1" applyFill="1" applyBorder="1" applyAlignment="1">
      <alignment horizontal="center" vertical="center" textRotation="90" wrapText="1"/>
    </xf>
    <xf numFmtId="168" fontId="8" fillId="10" borderId="1" xfId="1" applyNumberFormat="1" applyFont="1" applyFill="1" applyBorder="1" applyAlignment="1">
      <alignment horizontal="center" vertical="center" textRotation="90" wrapText="1"/>
    </xf>
    <xf numFmtId="168" fontId="8" fillId="10" borderId="9" xfId="1" applyNumberFormat="1" applyFont="1" applyFill="1" applyBorder="1" applyAlignment="1">
      <alignment horizontal="center" vertical="center" textRotation="90" wrapText="1"/>
    </xf>
    <xf numFmtId="168" fontId="8" fillId="0" borderId="8" xfId="1" applyNumberFormat="1" applyFont="1" applyBorder="1" applyAlignment="1">
      <alignment horizontal="center" vertical="center" textRotation="90" wrapText="1"/>
    </xf>
    <xf numFmtId="168" fontId="8" fillId="0" borderId="1" xfId="1" applyNumberFormat="1" applyFont="1" applyBorder="1" applyAlignment="1">
      <alignment horizontal="center" vertical="center" textRotation="90" wrapText="1"/>
    </xf>
    <xf numFmtId="168" fontId="8" fillId="0" borderId="9" xfId="1" applyNumberFormat="1" applyFont="1" applyBorder="1" applyAlignment="1">
      <alignment horizontal="center" vertical="center" textRotation="90" wrapText="1"/>
    </xf>
    <xf numFmtId="166" fontId="9" fillId="0" borderId="8" xfId="0" applyNumberFormat="1" applyFont="1" applyBorder="1" applyAlignment="1">
      <alignment horizontal="center" vertical="center" textRotation="90" wrapText="1"/>
    </xf>
    <xf numFmtId="166" fontId="9" fillId="0" borderId="1" xfId="0" applyNumberFormat="1" applyFont="1" applyBorder="1" applyAlignment="1">
      <alignment horizontal="center" vertical="center" textRotation="90" wrapText="1"/>
    </xf>
    <xf numFmtId="166" fontId="9" fillId="0" borderId="9" xfId="0" applyNumberFormat="1" applyFont="1" applyBorder="1" applyAlignment="1">
      <alignment horizontal="center" vertical="center" textRotation="90" wrapText="1"/>
    </xf>
    <xf numFmtId="165" fontId="9" fillId="0" borderId="8" xfId="0" applyNumberFormat="1" applyFont="1" applyBorder="1" applyAlignment="1">
      <alignment horizontal="center" vertical="center" textRotation="90" wrapText="1"/>
    </xf>
    <xf numFmtId="165" fontId="9" fillId="0" borderId="1" xfId="0" applyNumberFormat="1" applyFont="1" applyBorder="1" applyAlignment="1">
      <alignment horizontal="center" vertical="center" textRotation="90" wrapText="1"/>
    </xf>
    <xf numFmtId="165" fontId="9" fillId="0" borderId="9" xfId="0" applyNumberFormat="1" applyFont="1" applyBorder="1" applyAlignment="1">
      <alignment horizontal="center" vertical="center" textRotation="90" wrapText="1"/>
    </xf>
    <xf numFmtId="0" fontId="9" fillId="10" borderId="32" xfId="0" applyFont="1" applyFill="1" applyBorder="1" applyAlignment="1">
      <alignment horizontal="center" vertical="center" wrapText="1"/>
    </xf>
    <xf numFmtId="0" fontId="9" fillId="10" borderId="24"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8" fillId="0" borderId="51"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38" xfId="0" applyFont="1" applyBorder="1" applyAlignment="1">
      <alignment horizontal="left" vertical="center" wrapText="1"/>
    </xf>
    <xf numFmtId="0" fontId="23" fillId="4" borderId="26"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4" borderId="13"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39" xfId="0" applyFont="1" applyFill="1" applyBorder="1" applyAlignment="1">
      <alignment horizontal="center" vertical="center" wrapText="1"/>
    </xf>
    <xf numFmtId="168" fontId="8" fillId="3" borderId="8" xfId="1" applyNumberFormat="1" applyFont="1" applyFill="1" applyBorder="1" applyAlignment="1">
      <alignment horizontal="center" vertical="center" textRotation="90" wrapText="1"/>
    </xf>
    <xf numFmtId="168" fontId="8" fillId="3" borderId="1" xfId="1" applyNumberFormat="1" applyFont="1" applyFill="1" applyBorder="1" applyAlignment="1">
      <alignment horizontal="center" vertical="center" textRotation="90" wrapText="1"/>
    </xf>
    <xf numFmtId="168" fontId="8" fillId="3" borderId="36" xfId="1" applyNumberFormat="1" applyFont="1" applyFill="1" applyBorder="1" applyAlignment="1">
      <alignment horizontal="center" vertical="center" textRotation="90" wrapText="1"/>
    </xf>
    <xf numFmtId="168" fontId="8" fillId="3" borderId="9" xfId="1" applyNumberFormat="1" applyFont="1" applyFill="1" applyBorder="1" applyAlignment="1">
      <alignment horizontal="center" vertical="center" textRotation="90" wrapText="1"/>
    </xf>
    <xf numFmtId="168" fontId="9" fillId="3" borderId="8" xfId="1" applyNumberFormat="1" applyFont="1" applyFill="1" applyBorder="1" applyAlignment="1">
      <alignment horizontal="center" vertical="center" textRotation="90" wrapText="1"/>
    </xf>
    <xf numFmtId="168" fontId="9" fillId="3" borderId="1" xfId="1" applyNumberFormat="1" applyFont="1" applyFill="1" applyBorder="1" applyAlignment="1">
      <alignment horizontal="center" vertical="center" textRotation="90" wrapText="1"/>
    </xf>
    <xf numFmtId="168" fontId="9" fillId="3" borderId="36" xfId="1" applyNumberFormat="1" applyFont="1" applyFill="1" applyBorder="1" applyAlignment="1">
      <alignment horizontal="center" vertical="center" textRotation="90" wrapText="1"/>
    </xf>
    <xf numFmtId="168" fontId="9" fillId="3" borderId="9" xfId="1" applyNumberFormat="1" applyFont="1" applyFill="1" applyBorder="1" applyAlignment="1">
      <alignment horizontal="center" vertical="center" textRotation="90" wrapText="1"/>
    </xf>
    <xf numFmtId="166" fontId="9" fillId="5" borderId="8" xfId="1" applyNumberFormat="1" applyFont="1" applyFill="1" applyBorder="1" applyAlignment="1">
      <alignment horizontal="center" vertical="center" textRotation="90" wrapText="1"/>
    </xf>
    <xf numFmtId="166" fontId="9" fillId="5" borderId="1" xfId="1" applyNumberFormat="1" applyFont="1" applyFill="1" applyBorder="1" applyAlignment="1">
      <alignment horizontal="center" vertical="center" textRotation="90" wrapText="1"/>
    </xf>
    <xf numFmtId="166" fontId="9" fillId="5" borderId="9" xfId="1" applyNumberFormat="1" applyFont="1" applyFill="1" applyBorder="1" applyAlignment="1">
      <alignment horizontal="center" vertical="center" textRotation="90" wrapText="1"/>
    </xf>
    <xf numFmtId="166" fontId="9" fillId="3" borderId="8" xfId="1" applyNumberFormat="1" applyFont="1" applyFill="1" applyBorder="1" applyAlignment="1">
      <alignment horizontal="center" vertical="center" textRotation="90" wrapText="1"/>
    </xf>
    <xf numFmtId="166" fontId="9" fillId="3" borderId="1" xfId="1" applyNumberFormat="1" applyFont="1" applyFill="1" applyBorder="1" applyAlignment="1">
      <alignment horizontal="center" vertical="center" textRotation="90" wrapText="1"/>
    </xf>
    <xf numFmtId="166" fontId="9" fillId="3" borderId="36" xfId="1" applyNumberFormat="1" applyFont="1" applyFill="1" applyBorder="1" applyAlignment="1">
      <alignment horizontal="center" vertical="center" textRotation="90" wrapText="1"/>
    </xf>
    <xf numFmtId="166" fontId="9" fillId="3" borderId="9" xfId="1" applyNumberFormat="1" applyFont="1" applyFill="1" applyBorder="1" applyAlignment="1">
      <alignment horizontal="center" vertical="center" textRotation="90" wrapText="1"/>
    </xf>
    <xf numFmtId="0" fontId="22" fillId="0" borderId="51" xfId="0" applyFont="1" applyFill="1" applyBorder="1" applyAlignment="1">
      <alignment horizontal="center" vertical="center" textRotation="90" wrapText="1"/>
    </xf>
    <xf numFmtId="0" fontId="22" fillId="0" borderId="16" xfId="0" applyFont="1" applyFill="1" applyBorder="1" applyAlignment="1">
      <alignment horizontal="center" vertical="center" textRotation="90" wrapText="1"/>
    </xf>
    <xf numFmtId="0" fontId="22" fillId="0" borderId="51" xfId="0" applyFont="1" applyFill="1" applyBorder="1" applyAlignment="1">
      <alignment horizontal="center" vertical="center" wrapText="1"/>
    </xf>
    <xf numFmtId="0" fontId="22" fillId="0" borderId="16" xfId="0" applyFont="1" applyFill="1" applyBorder="1" applyAlignment="1">
      <alignment horizontal="center" vertical="center" wrapText="1"/>
    </xf>
    <xf numFmtId="3" fontId="30" fillId="3" borderId="43" xfId="0" applyNumberFormat="1" applyFont="1" applyFill="1" applyBorder="1" applyAlignment="1">
      <alignment horizontal="center" vertical="center" wrapText="1"/>
    </xf>
    <xf numFmtId="3" fontId="30" fillId="3" borderId="32" xfId="0" applyNumberFormat="1" applyFont="1" applyFill="1" applyBorder="1" applyAlignment="1">
      <alignment horizontal="center" vertical="center" wrapText="1"/>
    </xf>
    <xf numFmtId="3" fontId="30" fillId="3" borderId="24"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0" fontId="22" fillId="0" borderId="50" xfId="0" applyFont="1" applyFill="1" applyBorder="1" applyAlignment="1">
      <alignment horizontal="center" vertical="center" wrapText="1"/>
    </xf>
    <xf numFmtId="0" fontId="8" fillId="0" borderId="52" xfId="0" applyFont="1" applyBorder="1" applyAlignment="1">
      <alignment horizontal="left" vertical="center" wrapText="1"/>
    </xf>
    <xf numFmtId="0" fontId="41" fillId="7" borderId="19" xfId="0" applyFont="1" applyFill="1" applyBorder="1" applyAlignment="1">
      <alignment horizontal="center"/>
    </xf>
    <xf numFmtId="0" fontId="41" fillId="7" borderId="8" xfId="0" applyFont="1" applyFill="1" applyBorder="1" applyAlignment="1">
      <alignment horizontal="center"/>
    </xf>
    <xf numFmtId="0" fontId="41" fillId="7" borderId="3" xfId="0" applyFont="1" applyFill="1" applyBorder="1" applyAlignment="1">
      <alignment horizontal="center"/>
    </xf>
    <xf numFmtId="0" fontId="41" fillId="7" borderId="22" xfId="0" applyFont="1" applyFill="1" applyBorder="1" applyAlignment="1">
      <alignment horizontal="center"/>
    </xf>
    <xf numFmtId="0" fontId="41" fillId="7" borderId="1" xfId="0" applyFont="1" applyFill="1" applyBorder="1" applyAlignment="1">
      <alignment horizontal="center"/>
    </xf>
    <xf numFmtId="0" fontId="41" fillId="7" borderId="4" xfId="0" applyFont="1" applyFill="1" applyBorder="1" applyAlignment="1">
      <alignment horizontal="center"/>
    </xf>
    <xf numFmtId="0" fontId="42" fillId="12" borderId="22" xfId="0" applyFont="1" applyFill="1" applyBorder="1" applyAlignment="1">
      <alignment horizontal="center" vertical="center" wrapText="1"/>
    </xf>
    <xf numFmtId="0" fontId="42" fillId="3" borderId="22" xfId="0" applyFont="1" applyFill="1" applyBorder="1" applyAlignment="1">
      <alignment horizontal="center" vertical="center" wrapText="1"/>
    </xf>
    <xf numFmtId="0" fontId="42" fillId="3" borderId="20" xfId="0" applyFont="1" applyFill="1" applyBorder="1" applyAlignment="1">
      <alignment horizontal="center" vertical="center" wrapText="1"/>
    </xf>
    <xf numFmtId="0" fontId="42" fillId="13" borderId="22" xfId="0" applyFont="1" applyFill="1" applyBorder="1" applyAlignment="1">
      <alignment horizontal="center" vertical="center" wrapText="1"/>
    </xf>
    <xf numFmtId="0" fontId="42" fillId="13" borderId="20" xfId="0" applyFont="1" applyFill="1" applyBorder="1" applyAlignment="1">
      <alignment horizontal="center" vertical="center" wrapText="1"/>
    </xf>
    <xf numFmtId="0" fontId="42" fillId="12" borderId="20" xfId="0" applyFont="1" applyFill="1" applyBorder="1" applyAlignment="1">
      <alignment horizontal="center" vertical="center" wrapText="1"/>
    </xf>
    <xf numFmtId="0" fontId="42" fillId="6" borderId="22" xfId="0" applyFont="1" applyFill="1" applyBorder="1" applyAlignment="1">
      <alignment horizontal="center" vertical="center" wrapText="1"/>
    </xf>
    <xf numFmtId="0" fontId="24" fillId="4" borderId="18" xfId="0" applyFont="1" applyFill="1" applyBorder="1" applyAlignment="1">
      <alignment horizontal="center"/>
    </xf>
    <xf numFmtId="0" fontId="24" fillId="4" borderId="39" xfId="0" applyFont="1" applyFill="1" applyBorder="1" applyAlignment="1">
      <alignment horizontal="center"/>
    </xf>
    <xf numFmtId="0" fontId="24" fillId="4" borderId="40" xfId="0" applyFont="1" applyFill="1" applyBorder="1" applyAlignment="1">
      <alignment horizontal="center"/>
    </xf>
    <xf numFmtId="0" fontId="0" fillId="4" borderId="18" xfId="0" applyFill="1" applyBorder="1" applyAlignment="1">
      <alignment horizontal="center"/>
    </xf>
    <xf numFmtId="0" fontId="0" fillId="4" borderId="39" xfId="0" applyFill="1" applyBorder="1" applyAlignment="1">
      <alignment horizontal="center"/>
    </xf>
    <xf numFmtId="0" fontId="0" fillId="4" borderId="40" xfId="0" applyFill="1" applyBorder="1" applyAlignment="1">
      <alignment horizontal="center"/>
    </xf>
    <xf numFmtId="0" fontId="11" fillId="4" borderId="26" xfId="0" applyFont="1" applyFill="1" applyBorder="1" applyAlignment="1">
      <alignment horizontal="center"/>
    </xf>
    <xf numFmtId="0" fontId="11" fillId="4" borderId="27" xfId="0" applyFont="1" applyFill="1" applyBorder="1" applyAlignment="1">
      <alignment horizontal="center"/>
    </xf>
    <xf numFmtId="0" fontId="11" fillId="4" borderId="13" xfId="0" applyFont="1" applyFill="1" applyBorder="1" applyAlignment="1">
      <alignment horizontal="center"/>
    </xf>
    <xf numFmtId="0" fontId="11" fillId="4" borderId="18" xfId="0" applyFont="1" applyFill="1" applyBorder="1" applyAlignment="1">
      <alignment horizontal="center"/>
    </xf>
    <xf numFmtId="0" fontId="11" fillId="4" borderId="39" xfId="0" applyFont="1" applyFill="1" applyBorder="1" applyAlignment="1">
      <alignment horizontal="center"/>
    </xf>
    <xf numFmtId="0" fontId="11" fillId="4" borderId="40" xfId="0" applyFont="1" applyFill="1" applyBorder="1" applyAlignment="1">
      <alignment horizontal="center"/>
    </xf>
    <xf numFmtId="0" fontId="11" fillId="4" borderId="52" xfId="0" applyFont="1" applyFill="1" applyBorder="1" applyAlignment="1">
      <alignment horizontal="center"/>
    </xf>
    <xf numFmtId="0" fontId="11" fillId="4" borderId="50" xfId="0" applyFont="1" applyFill="1" applyBorder="1" applyAlignment="1">
      <alignment horizontal="center"/>
    </xf>
    <xf numFmtId="0" fontId="11" fillId="4" borderId="54" xfId="0" applyFont="1" applyFill="1" applyBorder="1" applyAlignment="1">
      <alignment horizontal="center"/>
    </xf>
    <xf numFmtId="0" fontId="11" fillId="4" borderId="10" xfId="0" applyFont="1" applyFill="1" applyBorder="1" applyAlignment="1">
      <alignment horizontal="center"/>
    </xf>
    <xf numFmtId="0" fontId="11" fillId="4" borderId="28" xfId="0" applyFont="1" applyFill="1" applyBorder="1" applyAlignment="1">
      <alignment horizontal="center"/>
    </xf>
    <xf numFmtId="0" fontId="11" fillId="4" borderId="44" xfId="0" applyFont="1" applyFill="1" applyBorder="1" applyAlignment="1">
      <alignment horizontal="center"/>
    </xf>
    <xf numFmtId="0" fontId="4" fillId="4" borderId="18" xfId="0" applyFont="1" applyFill="1" applyBorder="1" applyAlignment="1">
      <alignment horizontal="left"/>
    </xf>
    <xf numFmtId="0" fontId="4" fillId="4" borderId="39" xfId="0" applyFont="1" applyFill="1" applyBorder="1" applyAlignment="1">
      <alignment horizontal="left"/>
    </xf>
    <xf numFmtId="0" fontId="4" fillId="4" borderId="40" xfId="0" applyFont="1" applyFill="1" applyBorder="1" applyAlignment="1">
      <alignment horizontal="left"/>
    </xf>
    <xf numFmtId="0" fontId="11" fillId="4" borderId="18" xfId="0" applyFont="1" applyFill="1" applyBorder="1" applyAlignment="1">
      <alignment horizontal="center" wrapText="1"/>
    </xf>
    <xf numFmtId="0" fontId="11" fillId="4" borderId="39" xfId="0" applyFont="1" applyFill="1" applyBorder="1" applyAlignment="1">
      <alignment horizontal="center" wrapText="1"/>
    </xf>
    <xf numFmtId="0" fontId="11" fillId="4" borderId="40" xfId="0" applyFont="1" applyFill="1" applyBorder="1" applyAlignment="1">
      <alignment horizontal="center" wrapText="1"/>
    </xf>
    <xf numFmtId="0" fontId="11" fillId="4" borderId="34" xfId="0" applyFont="1" applyFill="1" applyBorder="1" applyAlignment="1">
      <alignment horizontal="center"/>
    </xf>
    <xf numFmtId="0" fontId="11" fillId="4" borderId="0" xfId="0" applyFont="1" applyFill="1" applyBorder="1" applyAlignment="1">
      <alignment horizontal="center"/>
    </xf>
    <xf numFmtId="0" fontId="11" fillId="4" borderId="38" xfId="0" applyFont="1" applyFill="1" applyBorder="1" applyAlignment="1">
      <alignment horizontal="center"/>
    </xf>
    <xf numFmtId="0" fontId="0" fillId="4" borderId="39" xfId="0" applyFill="1" applyBorder="1" applyAlignment="1">
      <alignment horizontal="left"/>
    </xf>
    <xf numFmtId="0" fontId="0" fillId="4" borderId="40" xfId="0" applyFill="1" applyBorder="1" applyAlignment="1">
      <alignment horizontal="left"/>
    </xf>
  </cellXfs>
  <cellStyles count="3">
    <cellStyle name="Millares" xfId="1" builtinId="3"/>
    <cellStyle name="Normal" xfId="0" builtinId="0"/>
    <cellStyle name="Porcentual"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27</xdr:row>
      <xdr:rowOff>0</xdr:rowOff>
    </xdr:from>
    <xdr:to>
      <xdr:col>2</xdr:col>
      <xdr:colOff>123825</xdr:colOff>
      <xdr:row>27</xdr:row>
      <xdr:rowOff>123825</xdr:rowOff>
    </xdr:to>
    <xdr:pic>
      <xdr:nvPicPr>
        <xdr:cNvPr id="2" name="Picture 34"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1241225"/>
          <a:ext cx="123825" cy="123825"/>
        </a:xfrm>
        <a:prstGeom prst="rect">
          <a:avLst/>
        </a:prstGeom>
        <a:noFill/>
        <a:ln w="9525">
          <a:noFill/>
          <a:miter lim="800000"/>
          <a:headEnd/>
          <a:tailEnd/>
        </a:ln>
      </xdr:spPr>
    </xdr:pic>
    <xdr:clientData/>
  </xdr:twoCellAnchor>
  <xdr:twoCellAnchor editAs="oneCell">
    <xdr:from>
      <xdr:col>2</xdr:col>
      <xdr:colOff>0</xdr:colOff>
      <xdr:row>28</xdr:row>
      <xdr:rowOff>0</xdr:rowOff>
    </xdr:from>
    <xdr:to>
      <xdr:col>2</xdr:col>
      <xdr:colOff>123825</xdr:colOff>
      <xdr:row>28</xdr:row>
      <xdr:rowOff>123825</xdr:rowOff>
    </xdr:to>
    <xdr:pic>
      <xdr:nvPicPr>
        <xdr:cNvPr id="3" name="Picture 35"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1746050"/>
          <a:ext cx="123825" cy="123825"/>
        </a:xfrm>
        <a:prstGeom prst="rect">
          <a:avLst/>
        </a:prstGeom>
        <a:noFill/>
        <a:ln w="9525">
          <a:noFill/>
          <a:miter lim="800000"/>
          <a:headEnd/>
          <a:tailEnd/>
        </a:ln>
      </xdr:spPr>
    </xdr:pic>
    <xdr:clientData/>
  </xdr:twoCellAnchor>
  <xdr:twoCellAnchor editAs="oneCell">
    <xdr:from>
      <xdr:col>2</xdr:col>
      <xdr:colOff>0</xdr:colOff>
      <xdr:row>29</xdr:row>
      <xdr:rowOff>0</xdr:rowOff>
    </xdr:from>
    <xdr:to>
      <xdr:col>2</xdr:col>
      <xdr:colOff>123825</xdr:colOff>
      <xdr:row>29</xdr:row>
      <xdr:rowOff>123825</xdr:rowOff>
    </xdr:to>
    <xdr:pic>
      <xdr:nvPicPr>
        <xdr:cNvPr id="4" name="Picture 36"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2250875"/>
          <a:ext cx="123825" cy="123825"/>
        </a:xfrm>
        <a:prstGeom prst="rect">
          <a:avLst/>
        </a:prstGeom>
        <a:noFill/>
        <a:ln w="9525">
          <a:noFill/>
          <a:miter lim="800000"/>
          <a:headEnd/>
          <a:tailEnd/>
        </a:ln>
      </xdr:spPr>
    </xdr:pic>
    <xdr:clientData/>
  </xdr:twoCellAnchor>
  <xdr:twoCellAnchor editAs="oneCell">
    <xdr:from>
      <xdr:col>2</xdr:col>
      <xdr:colOff>0</xdr:colOff>
      <xdr:row>30</xdr:row>
      <xdr:rowOff>0</xdr:rowOff>
    </xdr:from>
    <xdr:to>
      <xdr:col>2</xdr:col>
      <xdr:colOff>123825</xdr:colOff>
      <xdr:row>30</xdr:row>
      <xdr:rowOff>123825</xdr:rowOff>
    </xdr:to>
    <xdr:pic>
      <xdr:nvPicPr>
        <xdr:cNvPr id="5" name="Picture 37"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2755700"/>
          <a:ext cx="123825" cy="123825"/>
        </a:xfrm>
        <a:prstGeom prst="rect">
          <a:avLst/>
        </a:prstGeom>
        <a:noFill/>
        <a:ln w="9525">
          <a:noFill/>
          <a:miter lim="800000"/>
          <a:headEnd/>
          <a:tailEnd/>
        </a:ln>
      </xdr:spPr>
    </xdr:pic>
    <xdr:clientData/>
  </xdr:twoCellAnchor>
  <xdr:twoCellAnchor editAs="oneCell">
    <xdr:from>
      <xdr:col>2</xdr:col>
      <xdr:colOff>0</xdr:colOff>
      <xdr:row>31</xdr:row>
      <xdr:rowOff>0</xdr:rowOff>
    </xdr:from>
    <xdr:to>
      <xdr:col>2</xdr:col>
      <xdr:colOff>123825</xdr:colOff>
      <xdr:row>31</xdr:row>
      <xdr:rowOff>123825</xdr:rowOff>
    </xdr:to>
    <xdr:pic>
      <xdr:nvPicPr>
        <xdr:cNvPr id="6" name="Picture 38"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3260525"/>
          <a:ext cx="123825" cy="123825"/>
        </a:xfrm>
        <a:prstGeom prst="rect">
          <a:avLst/>
        </a:prstGeom>
        <a:noFill/>
        <a:ln w="9525">
          <a:noFill/>
          <a:miter lim="800000"/>
          <a:headEnd/>
          <a:tailEnd/>
        </a:ln>
      </xdr:spPr>
    </xdr:pic>
    <xdr:clientData/>
  </xdr:twoCellAnchor>
  <xdr:twoCellAnchor editAs="oneCell">
    <xdr:from>
      <xdr:col>2</xdr:col>
      <xdr:colOff>0</xdr:colOff>
      <xdr:row>32</xdr:row>
      <xdr:rowOff>0</xdr:rowOff>
    </xdr:from>
    <xdr:to>
      <xdr:col>2</xdr:col>
      <xdr:colOff>123825</xdr:colOff>
      <xdr:row>32</xdr:row>
      <xdr:rowOff>123825</xdr:rowOff>
    </xdr:to>
    <xdr:pic>
      <xdr:nvPicPr>
        <xdr:cNvPr id="7" name="Picture 39"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3765350"/>
          <a:ext cx="123825" cy="123825"/>
        </a:xfrm>
        <a:prstGeom prst="rect">
          <a:avLst/>
        </a:prstGeom>
        <a:noFill/>
        <a:ln w="9525">
          <a:noFill/>
          <a:miter lim="800000"/>
          <a:headEnd/>
          <a:tailEnd/>
        </a:ln>
      </xdr:spPr>
    </xdr:pic>
    <xdr:clientData/>
  </xdr:twoCellAnchor>
  <xdr:twoCellAnchor editAs="oneCell">
    <xdr:from>
      <xdr:col>2</xdr:col>
      <xdr:colOff>0</xdr:colOff>
      <xdr:row>26</xdr:row>
      <xdr:rowOff>0</xdr:rowOff>
    </xdr:from>
    <xdr:to>
      <xdr:col>2</xdr:col>
      <xdr:colOff>123825</xdr:colOff>
      <xdr:row>26</xdr:row>
      <xdr:rowOff>123825</xdr:rowOff>
    </xdr:to>
    <xdr:pic>
      <xdr:nvPicPr>
        <xdr:cNvPr id="8" name="Picture 40" descr="*"/>
        <xdr:cNvPicPr>
          <a:picLocks noChangeAspect="1" noChangeArrowheads="1"/>
        </xdr:cNvPicPr>
      </xdr:nvPicPr>
      <xdr:blipFill>
        <a:blip xmlns:r="http://schemas.openxmlformats.org/officeDocument/2006/relationships" r:embed="rId1" cstate="print"/>
        <a:srcRect/>
        <a:stretch>
          <a:fillRect/>
        </a:stretch>
      </xdr:blipFill>
      <xdr:spPr bwMode="auto">
        <a:xfrm>
          <a:off x="15744825" y="100736400"/>
          <a:ext cx="123825" cy="123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AA29"/>
  <sheetViews>
    <sheetView view="pageBreakPreview" zoomScale="70" zoomScaleNormal="70" zoomScaleSheetLayoutView="70" workbookViewId="0">
      <selection activeCell="U13" sqref="U13"/>
    </sheetView>
  </sheetViews>
  <sheetFormatPr baseColWidth="10" defaultRowHeight="12.75" outlineLevelCol="1"/>
  <cols>
    <col min="1" max="1" width="4" customWidth="1"/>
    <col min="2" max="2" width="31.140625" customWidth="1"/>
    <col min="3" max="3" width="69.7109375" customWidth="1"/>
    <col min="4" max="4" width="15.42578125" customWidth="1"/>
    <col min="5" max="5" width="62.42578125" customWidth="1"/>
    <col min="6" max="6" width="7" customWidth="1" outlineLevel="1"/>
    <col min="7" max="7" width="12.85546875" customWidth="1" outlineLevel="1"/>
    <col min="8" max="8" width="7.7109375" hidden="1" customWidth="1"/>
    <col min="9" max="9" width="9.140625" customWidth="1"/>
    <col min="10" max="10" width="8.42578125" customWidth="1"/>
    <col min="11" max="11" width="12.42578125" customWidth="1"/>
    <col min="12" max="12" width="7" customWidth="1"/>
    <col min="13" max="13" width="4.5703125" customWidth="1"/>
    <col min="14" max="14" width="7.5703125" customWidth="1"/>
    <col min="15" max="15" width="7.85546875" customWidth="1"/>
    <col min="16" max="16" width="5" customWidth="1"/>
    <col min="17" max="17" width="4.140625" customWidth="1"/>
    <col min="18" max="18" width="7" customWidth="1"/>
    <col min="19" max="19" width="7.28515625" customWidth="1"/>
    <col min="20" max="20" width="24" customWidth="1"/>
    <col min="21" max="21" width="18.42578125" customWidth="1"/>
    <col min="22" max="22" width="30.28515625" customWidth="1"/>
    <col min="23" max="23" width="28.140625" customWidth="1"/>
    <col min="24" max="24" width="31.140625" customWidth="1"/>
    <col min="25" max="25" width="25.42578125" customWidth="1"/>
    <col min="26" max="26" width="23.42578125" bestFit="1" customWidth="1"/>
    <col min="27" max="27" width="26.28515625" bestFit="1" customWidth="1"/>
  </cols>
  <sheetData>
    <row r="1" spans="1:27" ht="18.75" customHeight="1" thickBot="1"/>
    <row r="2" spans="1:27" ht="42" customHeight="1" thickBot="1">
      <c r="B2" s="519" t="s">
        <v>56</v>
      </c>
      <c r="C2" s="520"/>
      <c r="D2" s="520"/>
      <c r="E2" s="520"/>
      <c r="F2" s="520"/>
      <c r="G2" s="520"/>
      <c r="H2" s="520"/>
      <c r="I2" s="520"/>
      <c r="J2" s="520"/>
      <c r="K2" s="520"/>
      <c r="L2" s="520"/>
      <c r="M2" s="520"/>
      <c r="N2" s="520"/>
      <c r="O2" s="520"/>
      <c r="P2" s="520"/>
      <c r="Q2" s="520"/>
      <c r="R2" s="520"/>
      <c r="S2" s="521"/>
    </row>
    <row r="3" spans="1:27" ht="30.75" customHeight="1" thickBot="1">
      <c r="B3" s="519" t="s">
        <v>399</v>
      </c>
      <c r="C3" s="520"/>
      <c r="D3" s="520"/>
      <c r="E3" s="520"/>
      <c r="F3" s="520"/>
      <c r="G3" s="520"/>
      <c r="H3" s="520"/>
      <c r="I3" s="520"/>
      <c r="J3" s="520"/>
      <c r="K3" s="520"/>
      <c r="L3" s="520"/>
      <c r="M3" s="520"/>
      <c r="N3" s="520"/>
      <c r="O3" s="520"/>
      <c r="P3" s="520"/>
      <c r="Q3" s="520"/>
      <c r="R3" s="520"/>
      <c r="S3" s="521"/>
    </row>
    <row r="4" spans="1:27" ht="35.25" customHeight="1" thickBot="1">
      <c r="A4" s="2"/>
      <c r="B4" s="530" t="s">
        <v>55</v>
      </c>
      <c r="C4" s="519" t="s">
        <v>65</v>
      </c>
      <c r="D4" s="520"/>
      <c r="E4" s="520"/>
      <c r="F4" s="520"/>
      <c r="G4" s="520"/>
      <c r="H4" s="520"/>
      <c r="I4" s="520"/>
      <c r="J4" s="520"/>
      <c r="K4" s="527"/>
      <c r="L4" s="527"/>
      <c r="M4" s="519" t="s">
        <v>36</v>
      </c>
      <c r="N4" s="520"/>
      <c r="O4" s="520"/>
      <c r="P4" s="520"/>
      <c r="Q4" s="520"/>
      <c r="R4" s="520"/>
      <c r="S4" s="528" t="s">
        <v>18</v>
      </c>
    </row>
    <row r="5" spans="1:27" ht="370.5" customHeight="1" thickBot="1">
      <c r="A5" s="2"/>
      <c r="B5" s="531"/>
      <c r="C5" s="270" t="s">
        <v>32</v>
      </c>
      <c r="D5" s="271" t="s">
        <v>33</v>
      </c>
      <c r="E5" s="270" t="s">
        <v>0</v>
      </c>
      <c r="F5" s="272" t="s">
        <v>20</v>
      </c>
      <c r="G5" s="272" t="s">
        <v>21</v>
      </c>
      <c r="H5" s="273" t="s">
        <v>22</v>
      </c>
      <c r="I5" s="272" t="s">
        <v>53</v>
      </c>
      <c r="J5" s="272" t="s">
        <v>64</v>
      </c>
      <c r="K5" s="272" t="s">
        <v>23</v>
      </c>
      <c r="L5" s="274" t="s">
        <v>24</v>
      </c>
      <c r="M5" s="272" t="s">
        <v>19</v>
      </c>
      <c r="N5" s="273" t="s">
        <v>25</v>
      </c>
      <c r="O5" s="272" t="s">
        <v>26</v>
      </c>
      <c r="P5" s="272" t="s">
        <v>37</v>
      </c>
      <c r="Q5" s="273" t="s">
        <v>27</v>
      </c>
      <c r="R5" s="274" t="s">
        <v>28</v>
      </c>
      <c r="S5" s="529"/>
    </row>
    <row r="6" spans="1:27" ht="18" customHeight="1" thickBot="1">
      <c r="A6" s="2"/>
      <c r="B6" s="491" t="s">
        <v>54</v>
      </c>
      <c r="C6" s="492"/>
      <c r="D6" s="492"/>
      <c r="E6" s="492"/>
      <c r="F6" s="492"/>
      <c r="G6" s="492"/>
      <c r="H6" s="492"/>
      <c r="I6" s="492"/>
      <c r="J6" s="492"/>
      <c r="K6" s="492"/>
      <c r="L6" s="492"/>
      <c r="M6" s="492"/>
      <c r="N6" s="492"/>
      <c r="O6" s="492"/>
      <c r="P6" s="492"/>
      <c r="Q6" s="492"/>
      <c r="R6" s="492"/>
      <c r="S6" s="493"/>
    </row>
    <row r="7" spans="1:27" ht="87.75" customHeight="1">
      <c r="B7" s="503" t="s">
        <v>57</v>
      </c>
      <c r="C7" s="74" t="s">
        <v>58</v>
      </c>
      <c r="D7" s="74" t="s">
        <v>16</v>
      </c>
      <c r="E7" s="74" t="s">
        <v>59</v>
      </c>
      <c r="F7" s="343">
        <v>140</v>
      </c>
      <c r="G7" s="87">
        <v>140</v>
      </c>
      <c r="H7" s="87"/>
      <c r="I7" s="60">
        <f>(G7/F7)*100</f>
        <v>100</v>
      </c>
      <c r="J7" s="87">
        <v>263</v>
      </c>
      <c r="K7" s="87">
        <v>263</v>
      </c>
      <c r="L7" s="60">
        <f>(K7/J7)*100</f>
        <v>100</v>
      </c>
      <c r="M7" s="488">
        <v>30956765616.220001</v>
      </c>
      <c r="N7" s="488">
        <v>30951110076.59</v>
      </c>
      <c r="O7" s="485">
        <f>(N7/M7)*100</f>
        <v>99.981730844558783</v>
      </c>
      <c r="P7" s="488">
        <f>(18235793008+24064484520.87+M7)</f>
        <v>73257043145.089996</v>
      </c>
      <c r="Q7" s="488">
        <f>(18221740263.01+24064432848.94+N7)</f>
        <v>73237283188.539993</v>
      </c>
      <c r="R7" s="485">
        <f>(Q7/P7)*100</f>
        <v>99.973026543658236</v>
      </c>
      <c r="S7" s="378" t="s">
        <v>391</v>
      </c>
      <c r="T7" s="243"/>
      <c r="U7" s="386" t="s">
        <v>394</v>
      </c>
      <c r="V7" s="387">
        <v>200</v>
      </c>
      <c r="W7" s="387">
        <v>59.29</v>
      </c>
      <c r="X7" s="388">
        <v>118.6</v>
      </c>
      <c r="Y7" s="389">
        <v>300</v>
      </c>
      <c r="Z7" s="390">
        <v>83.19</v>
      </c>
      <c r="AA7" s="390">
        <v>250</v>
      </c>
    </row>
    <row r="8" spans="1:27" ht="50.25" customHeight="1">
      <c r="B8" s="503"/>
      <c r="C8" s="265" t="s">
        <v>60</v>
      </c>
      <c r="D8" s="265" t="s">
        <v>16</v>
      </c>
      <c r="E8" s="265" t="s">
        <v>61</v>
      </c>
      <c r="F8" s="89">
        <v>2</v>
      </c>
      <c r="G8" s="87">
        <v>2</v>
      </c>
      <c r="H8" s="87"/>
      <c r="I8" s="60">
        <f>(G8/F8)*100</f>
        <v>100</v>
      </c>
      <c r="J8" s="265">
        <v>6</v>
      </c>
      <c r="K8" s="265">
        <v>6</v>
      </c>
      <c r="L8" s="60">
        <f>(K8/J8)*100</f>
        <v>100</v>
      </c>
      <c r="M8" s="489"/>
      <c r="N8" s="489"/>
      <c r="O8" s="486"/>
      <c r="P8" s="489"/>
      <c r="Q8" s="489"/>
      <c r="R8" s="486"/>
      <c r="S8" s="241"/>
      <c r="V8" s="202">
        <v>71832183147.410004</v>
      </c>
      <c r="W8" s="202">
        <v>55319601359.489998</v>
      </c>
      <c r="X8" s="229"/>
      <c r="Y8" s="1"/>
    </row>
    <row r="9" spans="1:27" ht="63" customHeight="1">
      <c r="B9" s="503"/>
      <c r="C9" s="265" t="s">
        <v>62</v>
      </c>
      <c r="D9" s="265" t="s">
        <v>16</v>
      </c>
      <c r="E9" s="265" t="s">
        <v>63</v>
      </c>
      <c r="F9" s="89">
        <v>0</v>
      </c>
      <c r="G9" s="87">
        <v>0</v>
      </c>
      <c r="H9" s="87"/>
      <c r="I9" s="60">
        <v>0</v>
      </c>
      <c r="J9" s="265">
        <v>1</v>
      </c>
      <c r="K9" s="265">
        <v>1</v>
      </c>
      <c r="L9" s="60">
        <f>(K9/J9)*100</f>
        <v>100</v>
      </c>
      <c r="M9" s="490"/>
      <c r="N9" s="490"/>
      <c r="O9" s="487"/>
      <c r="P9" s="490"/>
      <c r="Q9" s="490"/>
      <c r="R9" s="487"/>
      <c r="S9" s="241"/>
      <c r="V9" s="202"/>
      <c r="W9" s="202"/>
      <c r="X9" s="229"/>
      <c r="Y9" s="1"/>
    </row>
    <row r="10" spans="1:27" ht="38.25" customHeight="1" thickBot="1">
      <c r="B10" s="504"/>
      <c r="C10" s="532" t="s">
        <v>126</v>
      </c>
      <c r="D10" s="532"/>
      <c r="E10" s="532"/>
      <c r="F10" s="188">
        <v>200</v>
      </c>
      <c r="G10" s="296">
        <f>(I10/F10)</f>
        <v>1</v>
      </c>
      <c r="H10" s="188"/>
      <c r="I10" s="103">
        <f>SUM(I6:I9)</f>
        <v>200</v>
      </c>
      <c r="J10" s="188">
        <v>300</v>
      </c>
      <c r="K10" s="296">
        <f>(L10/J10)</f>
        <v>1</v>
      </c>
      <c r="L10" s="188">
        <f>SUM(L6:L9)</f>
        <v>300</v>
      </c>
      <c r="M10" s="92"/>
      <c r="N10" s="91"/>
      <c r="O10" s="93"/>
      <c r="P10" s="91"/>
      <c r="Q10" s="91"/>
      <c r="R10" s="94"/>
      <c r="S10" s="242"/>
      <c r="V10" s="202"/>
      <c r="W10" s="202"/>
      <c r="X10" s="229"/>
      <c r="Y10" s="1"/>
    </row>
    <row r="11" spans="1:27" ht="19.5" customHeight="1" thickBot="1">
      <c r="B11" s="491" t="s">
        <v>54</v>
      </c>
      <c r="C11" s="492"/>
      <c r="D11" s="492"/>
      <c r="E11" s="492"/>
      <c r="F11" s="492"/>
      <c r="G11" s="492"/>
      <c r="H11" s="492"/>
      <c r="I11" s="492"/>
      <c r="J11" s="492"/>
      <c r="K11" s="492"/>
      <c r="L11" s="492"/>
      <c r="M11" s="492"/>
      <c r="N11" s="492"/>
      <c r="O11" s="492"/>
      <c r="P11" s="492"/>
      <c r="Q11" s="492"/>
      <c r="R11" s="492"/>
      <c r="S11" s="493"/>
      <c r="V11" s="1"/>
      <c r="W11" s="1"/>
      <c r="X11" s="1"/>
      <c r="Y11" s="1"/>
    </row>
    <row r="12" spans="1:27" ht="396">
      <c r="B12" s="494" t="s">
        <v>66</v>
      </c>
      <c r="C12" s="46" t="s">
        <v>69</v>
      </c>
      <c r="D12" s="46" t="s">
        <v>15</v>
      </c>
      <c r="E12" s="55" t="s">
        <v>31</v>
      </c>
      <c r="F12" s="88">
        <v>4</v>
      </c>
      <c r="G12" s="55">
        <v>4</v>
      </c>
      <c r="H12" s="55">
        <f ca="1">(H12/G12)*100</f>
        <v>0</v>
      </c>
      <c r="I12" s="55">
        <f>(G12/F12)*100</f>
        <v>100</v>
      </c>
      <c r="J12" s="55">
        <v>18</v>
      </c>
      <c r="K12" s="55">
        <v>18</v>
      </c>
      <c r="L12" s="55">
        <f>(K12/J12)*100</f>
        <v>100</v>
      </c>
      <c r="M12" s="497">
        <v>2149440000</v>
      </c>
      <c r="N12" s="500">
        <v>2149386203.7800002</v>
      </c>
      <c r="O12" s="482">
        <f>(N12/M12)*100</f>
        <v>99.997497198340042</v>
      </c>
      <c r="P12" s="500">
        <f>(6097219271.4+2152220694.75+M12)</f>
        <v>10398879966.15</v>
      </c>
      <c r="Q12" s="500">
        <f>(6096287971.67+2152201738.41+N12)</f>
        <v>10397875913.860001</v>
      </c>
      <c r="R12" s="482">
        <f>(Q12/P12)*100</f>
        <v>99.990344611215178</v>
      </c>
      <c r="S12" s="275" t="s">
        <v>386</v>
      </c>
    </row>
    <row r="13" spans="1:27" ht="54.75" customHeight="1">
      <c r="B13" s="495"/>
      <c r="C13" s="259" t="s">
        <v>70</v>
      </c>
      <c r="D13" s="259" t="s">
        <v>15</v>
      </c>
      <c r="E13" s="258" t="s">
        <v>71</v>
      </c>
      <c r="F13" s="266">
        <v>1</v>
      </c>
      <c r="G13" s="55">
        <v>1</v>
      </c>
      <c r="H13" s="258"/>
      <c r="I13" s="55">
        <f>(G13/F13)*100</f>
        <v>100</v>
      </c>
      <c r="J13" s="258">
        <v>3</v>
      </c>
      <c r="K13" s="258">
        <f>(2+G13)</f>
        <v>3</v>
      </c>
      <c r="L13" s="55">
        <f>(K13/J13)*100</f>
        <v>100</v>
      </c>
      <c r="M13" s="498"/>
      <c r="N13" s="501"/>
      <c r="O13" s="483"/>
      <c r="P13" s="501"/>
      <c r="Q13" s="501"/>
      <c r="R13" s="483"/>
      <c r="S13" s="99"/>
      <c r="T13" s="8"/>
      <c r="V13">
        <v>10399439966</v>
      </c>
      <c r="W13">
        <v>10045204455.299999</v>
      </c>
    </row>
    <row r="14" spans="1:27" ht="54.75" customHeight="1">
      <c r="B14" s="495"/>
      <c r="C14" s="259" t="s">
        <v>72</v>
      </c>
      <c r="D14" s="259" t="s">
        <v>15</v>
      </c>
      <c r="E14" s="258" t="s">
        <v>73</v>
      </c>
      <c r="F14" s="266">
        <v>1</v>
      </c>
      <c r="G14" s="55">
        <v>1</v>
      </c>
      <c r="H14" s="258"/>
      <c r="I14" s="55">
        <f>(G14/F14)*100</f>
        <v>100</v>
      </c>
      <c r="J14" s="25">
        <v>3</v>
      </c>
      <c r="K14" s="368">
        <f>(2+G14)</f>
        <v>3</v>
      </c>
      <c r="L14" s="55">
        <f>(K14/J14)*100</f>
        <v>100</v>
      </c>
      <c r="M14" s="498"/>
      <c r="N14" s="501"/>
      <c r="O14" s="483"/>
      <c r="P14" s="501"/>
      <c r="Q14" s="501"/>
      <c r="R14" s="483"/>
      <c r="S14" s="100"/>
    </row>
    <row r="15" spans="1:27" ht="54.75" customHeight="1">
      <c r="B15" s="495"/>
      <c r="C15" s="259" t="s">
        <v>74</v>
      </c>
      <c r="D15" s="259" t="s">
        <v>52</v>
      </c>
      <c r="E15" s="258" t="s">
        <v>75</v>
      </c>
      <c r="F15" s="266">
        <v>2</v>
      </c>
      <c r="G15" s="55">
        <v>2</v>
      </c>
      <c r="H15" s="258"/>
      <c r="I15" s="55">
        <f>(G15/F15)*100</f>
        <v>100</v>
      </c>
      <c r="J15" s="25">
        <v>6</v>
      </c>
      <c r="K15" s="368">
        <f>(4+G15)</f>
        <v>6</v>
      </c>
      <c r="L15" s="55">
        <f>(K15/J15)*100</f>
        <v>100</v>
      </c>
      <c r="M15" s="499"/>
      <c r="N15" s="502"/>
      <c r="O15" s="484"/>
      <c r="P15" s="502"/>
      <c r="Q15" s="502"/>
      <c r="R15" s="484"/>
      <c r="S15" s="100"/>
      <c r="V15">
        <v>535081035.18000001</v>
      </c>
      <c r="W15">
        <v>415033153.50999999</v>
      </c>
    </row>
    <row r="16" spans="1:27" ht="30" customHeight="1" thickBot="1">
      <c r="B16" s="496"/>
      <c r="C16" s="505" t="s">
        <v>126</v>
      </c>
      <c r="D16" s="505"/>
      <c r="E16" s="505"/>
      <c r="F16" s="276">
        <v>400</v>
      </c>
      <c r="G16" s="297">
        <f>(I16/F16)</f>
        <v>1</v>
      </c>
      <c r="H16" s="276"/>
      <c r="I16" s="55">
        <f>SUM(I12:I15)</f>
        <v>400</v>
      </c>
      <c r="J16" s="276">
        <v>400</v>
      </c>
      <c r="K16" s="297">
        <f>(L16/J16)</f>
        <v>1</v>
      </c>
      <c r="L16" s="276">
        <f>SUM(L12:L15)</f>
        <v>400</v>
      </c>
      <c r="M16" s="95"/>
      <c r="N16" s="96"/>
      <c r="O16" s="97"/>
      <c r="P16" s="96"/>
      <c r="Q16" s="96"/>
      <c r="R16" s="97"/>
      <c r="S16" s="277"/>
      <c r="T16" s="24"/>
      <c r="U16" s="386" t="s">
        <v>394</v>
      </c>
      <c r="V16" s="387">
        <v>200</v>
      </c>
      <c r="W16" s="391">
        <v>59.29</v>
      </c>
      <c r="X16" s="388">
        <v>118.6</v>
      </c>
      <c r="Y16" s="389">
        <v>300</v>
      </c>
      <c r="Z16" s="392">
        <v>83.19</v>
      </c>
      <c r="AA16" s="390">
        <v>250</v>
      </c>
    </row>
    <row r="17" spans="2:27" ht="24" customHeight="1" thickBot="1">
      <c r="B17" s="491" t="s">
        <v>54</v>
      </c>
      <c r="C17" s="492"/>
      <c r="D17" s="492"/>
      <c r="E17" s="492"/>
      <c r="F17" s="492"/>
      <c r="G17" s="492"/>
      <c r="H17" s="492"/>
      <c r="I17" s="492"/>
      <c r="J17" s="492"/>
      <c r="K17" s="492"/>
      <c r="L17" s="492"/>
      <c r="M17" s="492"/>
      <c r="N17" s="492"/>
      <c r="O17" s="492"/>
      <c r="P17" s="492"/>
      <c r="Q17" s="492"/>
      <c r="R17" s="492"/>
      <c r="S17" s="493"/>
      <c r="U17" s="386" t="s">
        <v>395</v>
      </c>
      <c r="V17" s="387">
        <v>400</v>
      </c>
      <c r="W17" s="391">
        <v>50</v>
      </c>
      <c r="X17" s="388">
        <v>200</v>
      </c>
      <c r="Y17" s="389">
        <v>400</v>
      </c>
      <c r="Z17" s="392">
        <v>84.72</v>
      </c>
      <c r="AA17" s="390">
        <v>339</v>
      </c>
    </row>
    <row r="18" spans="2:27" ht="72" customHeight="1">
      <c r="B18" s="494" t="s">
        <v>76</v>
      </c>
      <c r="C18" s="517" t="s">
        <v>67</v>
      </c>
      <c r="D18" s="260" t="s">
        <v>16</v>
      </c>
      <c r="E18" s="358" t="s">
        <v>68</v>
      </c>
      <c r="F18" s="60">
        <v>1</v>
      </c>
      <c r="G18" s="74">
        <v>1</v>
      </c>
      <c r="H18" s="74"/>
      <c r="I18" s="60">
        <f>(G18/F18)*100</f>
        <v>100</v>
      </c>
      <c r="J18" s="74">
        <v>2</v>
      </c>
      <c r="K18" s="74">
        <v>2</v>
      </c>
      <c r="L18" s="60">
        <f>(K18/J18)*100</f>
        <v>100</v>
      </c>
      <c r="M18" s="522">
        <v>250000000</v>
      </c>
      <c r="N18" s="508">
        <v>249313201.66999999</v>
      </c>
      <c r="O18" s="524">
        <f>(N18/M18)*100</f>
        <v>99.725280667999996</v>
      </c>
      <c r="P18" s="490">
        <f>(158717713+126363322.18+M18)</f>
        <v>535081035.18000001</v>
      </c>
      <c r="Q18" s="508">
        <f>(158716673.34+126363153.84+N18)</f>
        <v>534393028.85000002</v>
      </c>
      <c r="R18" s="524">
        <f>(Q18/P18)*100</f>
        <v>99.87142016166419</v>
      </c>
      <c r="S18" s="278" t="s">
        <v>370</v>
      </c>
      <c r="U18" s="386" t="s">
        <v>396</v>
      </c>
      <c r="V18" s="387">
        <v>100</v>
      </c>
      <c r="W18" s="391">
        <v>100</v>
      </c>
      <c r="X18" s="388">
        <v>100</v>
      </c>
      <c r="Y18" s="389">
        <v>200</v>
      </c>
      <c r="Z18" s="392">
        <v>72.5</v>
      </c>
      <c r="AA18" s="390">
        <v>145</v>
      </c>
    </row>
    <row r="19" spans="2:27" ht="64.5" customHeight="1">
      <c r="B19" s="495"/>
      <c r="C19" s="518"/>
      <c r="D19" s="261" t="s">
        <v>16</v>
      </c>
      <c r="E19" s="265" t="s">
        <v>262</v>
      </c>
      <c r="F19" s="54">
        <v>0</v>
      </c>
      <c r="G19" s="74">
        <v>0</v>
      </c>
      <c r="H19" s="265"/>
      <c r="I19" s="60">
        <v>0</v>
      </c>
      <c r="J19" s="54">
        <v>2</v>
      </c>
      <c r="K19" s="74">
        <v>0.9</v>
      </c>
      <c r="L19" s="60">
        <f>(K19/J19)*100</f>
        <v>45</v>
      </c>
      <c r="M19" s="523"/>
      <c r="N19" s="509"/>
      <c r="O19" s="525"/>
      <c r="P19" s="526"/>
      <c r="Q19" s="509"/>
      <c r="R19" s="525"/>
      <c r="S19" s="98"/>
      <c r="T19" s="24"/>
      <c r="U19" s="386" t="s">
        <v>397</v>
      </c>
      <c r="V19" s="387">
        <v>400</v>
      </c>
      <c r="W19" s="391">
        <v>52.5</v>
      </c>
      <c r="X19" s="388">
        <v>210</v>
      </c>
      <c r="Y19" s="389">
        <v>700</v>
      </c>
      <c r="Z19" s="392">
        <v>87.14</v>
      </c>
      <c r="AA19" s="390">
        <v>610</v>
      </c>
    </row>
    <row r="20" spans="2:27" ht="27.75" customHeight="1" thickBot="1">
      <c r="B20" s="279"/>
      <c r="C20" s="507" t="s">
        <v>126</v>
      </c>
      <c r="D20" s="507"/>
      <c r="E20" s="507"/>
      <c r="F20" s="276">
        <v>100</v>
      </c>
      <c r="G20" s="297">
        <f>(I20/F20)</f>
        <v>1</v>
      </c>
      <c r="H20" s="276"/>
      <c r="I20" s="55">
        <f>SUM(I18:I19)</f>
        <v>100</v>
      </c>
      <c r="J20" s="276">
        <v>200</v>
      </c>
      <c r="K20" s="297">
        <f>(L20/J20)</f>
        <v>0.72499999999999998</v>
      </c>
      <c r="L20" s="276">
        <f>SUM(L18:L19)</f>
        <v>145</v>
      </c>
      <c r="M20" s="280"/>
      <c r="N20" s="280"/>
      <c r="O20" s="280"/>
      <c r="P20" s="280"/>
      <c r="Q20" s="280"/>
      <c r="R20" s="280"/>
      <c r="S20" s="281"/>
    </row>
    <row r="21" spans="2:27" ht="26.25" customHeight="1" thickBot="1">
      <c r="B21" s="491" t="s">
        <v>54</v>
      </c>
      <c r="C21" s="492"/>
      <c r="D21" s="492"/>
      <c r="E21" s="492"/>
      <c r="F21" s="492"/>
      <c r="G21" s="492"/>
      <c r="H21" s="492"/>
      <c r="I21" s="492"/>
      <c r="J21" s="492"/>
      <c r="K21" s="492"/>
      <c r="L21" s="492"/>
      <c r="M21" s="492"/>
      <c r="N21" s="492"/>
      <c r="O21" s="492"/>
      <c r="P21" s="492"/>
      <c r="Q21" s="492"/>
      <c r="R21" s="492"/>
      <c r="S21" s="493"/>
    </row>
    <row r="22" spans="2:27" ht="100.5" customHeight="1">
      <c r="B22" s="510" t="s">
        <v>87</v>
      </c>
      <c r="C22" s="258" t="s">
        <v>271</v>
      </c>
      <c r="D22" s="25" t="s">
        <v>16</v>
      </c>
      <c r="E22" s="258" t="s">
        <v>272</v>
      </c>
      <c r="F22" s="26">
        <v>2</v>
      </c>
      <c r="G22" s="52">
        <v>0</v>
      </c>
      <c r="H22" s="25">
        <v>3</v>
      </c>
      <c r="I22" s="52">
        <f>(G22/F22)*100</f>
        <v>0</v>
      </c>
      <c r="J22" s="26">
        <v>5</v>
      </c>
      <c r="K22" s="52">
        <v>3</v>
      </c>
      <c r="L22" s="52">
        <f>(K22/J22)*100</f>
        <v>60</v>
      </c>
      <c r="M22" s="512">
        <v>308048208.31999999</v>
      </c>
      <c r="N22" s="512">
        <v>107648208.31999999</v>
      </c>
      <c r="O22" s="482">
        <f>(N22/M22)*100</f>
        <v>34.94524733874615</v>
      </c>
      <c r="P22" s="512">
        <f>(622255116+236944000+M22)</f>
        <v>1167247324.3199999</v>
      </c>
      <c r="Q22" s="512">
        <f>(622228216.87+216864000+N22)</f>
        <v>946740425.19000006</v>
      </c>
      <c r="R22" s="482">
        <f>(Q22/P22)*100</f>
        <v>81.108810914733937</v>
      </c>
      <c r="S22" s="345" t="s">
        <v>372</v>
      </c>
      <c r="U22" s="393">
        <v>1259199116</v>
      </c>
      <c r="V22" s="393">
        <v>846120216.87</v>
      </c>
    </row>
    <row r="23" spans="2:27" ht="93.75" customHeight="1">
      <c r="B23" s="510"/>
      <c r="C23" s="258" t="s">
        <v>77</v>
      </c>
      <c r="D23" s="25" t="s">
        <v>16</v>
      </c>
      <c r="E23" s="258" t="s">
        <v>78</v>
      </c>
      <c r="F23" s="26">
        <v>1</v>
      </c>
      <c r="G23" s="52">
        <v>1</v>
      </c>
      <c r="H23" s="25"/>
      <c r="I23" s="52">
        <f>(G23/F23)*100</f>
        <v>100</v>
      </c>
      <c r="J23" s="26">
        <v>2</v>
      </c>
      <c r="K23" s="52">
        <v>2</v>
      </c>
      <c r="L23" s="52">
        <f t="shared" ref="L23:L28" si="0">(K23/J23)*100</f>
        <v>100</v>
      </c>
      <c r="M23" s="513"/>
      <c r="N23" s="513"/>
      <c r="O23" s="483"/>
      <c r="P23" s="513"/>
      <c r="Q23" s="513"/>
      <c r="R23" s="483"/>
      <c r="S23" s="345" t="s">
        <v>373</v>
      </c>
    </row>
    <row r="24" spans="2:27" ht="72">
      <c r="B24" s="510"/>
      <c r="C24" s="515" t="s">
        <v>79</v>
      </c>
      <c r="D24" s="25" t="s">
        <v>16</v>
      </c>
      <c r="E24" s="258" t="s">
        <v>80</v>
      </c>
      <c r="F24" s="26">
        <v>0</v>
      </c>
      <c r="G24" s="52">
        <v>0</v>
      </c>
      <c r="H24" s="25"/>
      <c r="I24" s="52">
        <v>0</v>
      </c>
      <c r="J24" s="26">
        <v>2</v>
      </c>
      <c r="K24" s="52">
        <v>2</v>
      </c>
      <c r="L24" s="52">
        <f t="shared" si="0"/>
        <v>100</v>
      </c>
      <c r="M24" s="513"/>
      <c r="N24" s="513"/>
      <c r="O24" s="483"/>
      <c r="P24" s="513"/>
      <c r="Q24" s="513"/>
      <c r="R24" s="483"/>
      <c r="S24" s="101"/>
    </row>
    <row r="25" spans="2:27" ht="90">
      <c r="B25" s="510"/>
      <c r="C25" s="515"/>
      <c r="D25" s="25" t="s">
        <v>16</v>
      </c>
      <c r="E25" s="58" t="s">
        <v>81</v>
      </c>
      <c r="F25" s="26">
        <v>100</v>
      </c>
      <c r="G25" s="52">
        <v>100</v>
      </c>
      <c r="H25" s="25"/>
      <c r="I25" s="52">
        <f>(G25/F25)*100</f>
        <v>100</v>
      </c>
      <c r="J25" s="26">
        <v>300</v>
      </c>
      <c r="K25" s="52">
        <f>(200+G25)</f>
        <v>300</v>
      </c>
      <c r="L25" s="52">
        <f t="shared" si="0"/>
        <v>100</v>
      </c>
      <c r="M25" s="513"/>
      <c r="N25" s="513"/>
      <c r="O25" s="483"/>
      <c r="P25" s="513"/>
      <c r="Q25" s="513"/>
      <c r="R25" s="483"/>
      <c r="S25" s="101"/>
    </row>
    <row r="26" spans="2:27" ht="76.5" customHeight="1">
      <c r="B26" s="510"/>
      <c r="C26" s="258" t="s">
        <v>82</v>
      </c>
      <c r="D26" s="25" t="s">
        <v>16</v>
      </c>
      <c r="E26" s="58" t="s">
        <v>83</v>
      </c>
      <c r="F26" s="36">
        <v>2</v>
      </c>
      <c r="G26" s="52">
        <v>2</v>
      </c>
      <c r="H26" s="25"/>
      <c r="I26" s="52">
        <f>(G26/F26)*100</f>
        <v>100</v>
      </c>
      <c r="J26" s="26">
        <v>6</v>
      </c>
      <c r="K26" s="52">
        <v>6</v>
      </c>
      <c r="L26" s="52">
        <f t="shared" si="0"/>
        <v>100</v>
      </c>
      <c r="M26" s="513"/>
      <c r="N26" s="513"/>
      <c r="O26" s="483"/>
      <c r="P26" s="513"/>
      <c r="Q26" s="513"/>
      <c r="R26" s="483"/>
      <c r="S26" s="101"/>
    </row>
    <row r="27" spans="2:27" ht="18">
      <c r="B27" s="510"/>
      <c r="C27" s="516" t="s">
        <v>84</v>
      </c>
      <c r="D27" s="25" t="s">
        <v>16</v>
      </c>
      <c r="E27" s="258" t="s">
        <v>85</v>
      </c>
      <c r="F27" s="26">
        <v>0</v>
      </c>
      <c r="G27" s="52">
        <v>0</v>
      </c>
      <c r="H27" s="25"/>
      <c r="I27" s="52">
        <v>0</v>
      </c>
      <c r="J27" s="26">
        <v>1</v>
      </c>
      <c r="K27" s="52">
        <v>1</v>
      </c>
      <c r="L27" s="52">
        <f t="shared" si="0"/>
        <v>100</v>
      </c>
      <c r="M27" s="513"/>
      <c r="N27" s="513"/>
      <c r="O27" s="483"/>
      <c r="P27" s="513"/>
      <c r="Q27" s="513"/>
      <c r="R27" s="483"/>
      <c r="S27" s="101" t="s">
        <v>268</v>
      </c>
    </row>
    <row r="28" spans="2:27" ht="36.75" thickBot="1">
      <c r="B28" s="511"/>
      <c r="C28" s="516"/>
      <c r="D28" s="25" t="s">
        <v>34</v>
      </c>
      <c r="E28" s="258" t="s">
        <v>86</v>
      </c>
      <c r="F28" s="26">
        <v>0</v>
      </c>
      <c r="G28" s="52">
        <v>0</v>
      </c>
      <c r="H28" s="25"/>
      <c r="I28" s="52">
        <v>0</v>
      </c>
      <c r="J28" s="26">
        <v>1</v>
      </c>
      <c r="K28" s="52">
        <v>1</v>
      </c>
      <c r="L28" s="52">
        <f t="shared" si="0"/>
        <v>100</v>
      </c>
      <c r="M28" s="514"/>
      <c r="N28" s="514"/>
      <c r="O28" s="484"/>
      <c r="P28" s="514"/>
      <c r="Q28" s="514"/>
      <c r="R28" s="484"/>
      <c r="S28" s="101" t="s">
        <v>268</v>
      </c>
    </row>
    <row r="29" spans="2:27" ht="18.75" thickBot="1">
      <c r="B29" s="282"/>
      <c r="C29" s="506" t="s">
        <v>126</v>
      </c>
      <c r="D29" s="506"/>
      <c r="E29" s="506"/>
      <c r="F29" s="212">
        <v>400</v>
      </c>
      <c r="G29" s="296">
        <f>(I29/F29)</f>
        <v>0.75</v>
      </c>
      <c r="H29" s="212"/>
      <c r="I29" s="102">
        <f>SUM(I22:I28)</f>
        <v>300</v>
      </c>
      <c r="J29" s="212">
        <v>700</v>
      </c>
      <c r="K29" s="296">
        <f>(L29/J29)</f>
        <v>0.94285714285714284</v>
      </c>
      <c r="L29" s="212">
        <f>SUM(L22:L28)</f>
        <v>660</v>
      </c>
      <c r="M29" s="283"/>
      <c r="N29" s="283"/>
      <c r="O29" s="283"/>
      <c r="P29" s="283"/>
      <c r="Q29" s="283"/>
      <c r="R29" s="283"/>
      <c r="S29" s="284"/>
      <c r="T29" s="24"/>
    </row>
  </sheetData>
  <mergeCells count="45">
    <mergeCell ref="B2:S2"/>
    <mergeCell ref="M18:M19"/>
    <mergeCell ref="R18:R19"/>
    <mergeCell ref="P18:P19"/>
    <mergeCell ref="B3:S3"/>
    <mergeCell ref="B18:B19"/>
    <mergeCell ref="Q18:Q19"/>
    <mergeCell ref="B6:S6"/>
    <mergeCell ref="O18:O19"/>
    <mergeCell ref="C4:L4"/>
    <mergeCell ref="S4:S5"/>
    <mergeCell ref="B4:B5"/>
    <mergeCell ref="M4:R4"/>
    <mergeCell ref="C10:E10"/>
    <mergeCell ref="M7:M9"/>
    <mergeCell ref="Q12:Q15"/>
    <mergeCell ref="C29:E29"/>
    <mergeCell ref="C20:E20"/>
    <mergeCell ref="N18:N19"/>
    <mergeCell ref="B17:S17"/>
    <mergeCell ref="B22:B28"/>
    <mergeCell ref="M22:M28"/>
    <mergeCell ref="N22:N28"/>
    <mergeCell ref="C24:C25"/>
    <mergeCell ref="C27:C28"/>
    <mergeCell ref="O22:O28"/>
    <mergeCell ref="B21:S21"/>
    <mergeCell ref="C18:C19"/>
    <mergeCell ref="P22:P28"/>
    <mergeCell ref="Q22:Q28"/>
    <mergeCell ref="R22:R28"/>
    <mergeCell ref="R12:R15"/>
    <mergeCell ref="O7:O9"/>
    <mergeCell ref="Q7:Q9"/>
    <mergeCell ref="B11:S11"/>
    <mergeCell ref="B12:B16"/>
    <mergeCell ref="M12:M15"/>
    <mergeCell ref="N12:N15"/>
    <mergeCell ref="R7:R9"/>
    <mergeCell ref="B7:B10"/>
    <mergeCell ref="P7:P9"/>
    <mergeCell ref="C16:E16"/>
    <mergeCell ref="O12:O15"/>
    <mergeCell ref="P12:P15"/>
    <mergeCell ref="N7:N9"/>
  </mergeCells>
  <phoneticPr fontId="0" type="noConversion"/>
  <printOptions horizontalCentered="1" verticalCentered="1"/>
  <pageMargins left="0.19685039370078741" right="0.19685039370078741" top="0.19685039370078741" bottom="0.98425196850393704" header="0.19685039370078741" footer="0"/>
  <pageSetup scale="38" orientation="landscape" horizontalDpi="300" verticalDpi="300" r:id="rId1"/>
  <headerFooter alignWithMargins="0"/>
  <rowBreaks count="1" manualBreakCount="1">
    <brk id="10" min="1" max="19" man="1"/>
  </rowBreaks>
  <legacyDrawing r:id="rId2"/>
</worksheet>
</file>

<file path=xl/worksheets/sheet10.xml><?xml version="1.0" encoding="utf-8"?>
<worksheet xmlns="http://schemas.openxmlformats.org/spreadsheetml/2006/main" xmlns:r="http://schemas.openxmlformats.org/officeDocument/2006/relationships">
  <dimension ref="B6:H23"/>
  <sheetViews>
    <sheetView workbookViewId="0">
      <selection activeCell="I20" sqref="I20"/>
    </sheetView>
  </sheetViews>
  <sheetFormatPr baseColWidth="10" defaultRowHeight="12.75"/>
  <cols>
    <col min="2" max="2" width="24.140625" customWidth="1"/>
    <col min="3" max="3" width="12" bestFit="1" customWidth="1"/>
    <col min="4" max="4" width="15" customWidth="1"/>
    <col min="5" max="5" width="12.5703125" customWidth="1"/>
  </cols>
  <sheetData>
    <row r="6" spans="2:8" ht="13.5" thickBot="1"/>
    <row r="7" spans="2:8" ht="26.25" thickBot="1">
      <c r="B7" s="360">
        <v>26150000000</v>
      </c>
      <c r="C7" s="361" t="s">
        <v>383</v>
      </c>
      <c r="D7" s="362" t="s">
        <v>384</v>
      </c>
      <c r="E7" t="e">
        <f>(B8/D7)*100</f>
        <v>#VALUE!</v>
      </c>
      <c r="H7" s="8" t="s">
        <v>387</v>
      </c>
    </row>
    <row r="8" spans="2:8" ht="26.25" thickBot="1">
      <c r="B8" s="363">
        <v>14967124313.09</v>
      </c>
      <c r="C8" s="364" t="s">
        <v>385</v>
      </c>
      <c r="D8" s="365">
        <v>1</v>
      </c>
      <c r="E8">
        <f t="shared" ref="E8:E9" si="0">(B9/D8)*100</f>
        <v>0</v>
      </c>
      <c r="H8" s="370">
        <v>19.3</v>
      </c>
    </row>
    <row r="9" spans="2:8">
      <c r="E9" t="e">
        <f t="shared" si="0"/>
        <v>#DIV/0!</v>
      </c>
      <c r="H9" s="370">
        <v>19.7</v>
      </c>
    </row>
    <row r="10" spans="2:8">
      <c r="B10">
        <v>14967124313.09</v>
      </c>
      <c r="C10">
        <v>32331905618.540001</v>
      </c>
      <c r="E10">
        <f>(B10/C10)*100</f>
        <v>46.292119275850666</v>
      </c>
      <c r="H10" s="370">
        <v>19.600000000000001</v>
      </c>
    </row>
    <row r="11" spans="2:8" ht="13.5" thickBot="1">
      <c r="E11" t="e">
        <f t="shared" ref="E11:E23" si="1">(B11/C11)*100</f>
        <v>#DIV/0!</v>
      </c>
      <c r="H11" s="370">
        <v>19.8</v>
      </c>
    </row>
    <row r="12" spans="2:8" ht="13.5" thickBot="1">
      <c r="B12" s="359">
        <v>250000000</v>
      </c>
      <c r="E12" t="e">
        <f t="shared" si="1"/>
        <v>#DIV/0!</v>
      </c>
      <c r="H12" s="370">
        <v>19.3</v>
      </c>
    </row>
    <row r="13" spans="2:8" ht="13.5" thickBot="1">
      <c r="B13" s="366">
        <v>129953326.33</v>
      </c>
      <c r="E13" t="e">
        <f t="shared" si="1"/>
        <v>#DIV/0!</v>
      </c>
      <c r="H13" s="371">
        <f>SUM(H8:H12)</f>
        <v>97.7</v>
      </c>
    </row>
    <row r="14" spans="2:8">
      <c r="B14">
        <v>250000000</v>
      </c>
      <c r="C14">
        <v>129953326.33</v>
      </c>
      <c r="E14">
        <f t="shared" si="1"/>
        <v>192.37676099583376</v>
      </c>
    </row>
    <row r="15" spans="2:8">
      <c r="B15">
        <v>129953326.33</v>
      </c>
      <c r="C15">
        <v>250000000</v>
      </c>
      <c r="E15">
        <f t="shared" si="1"/>
        <v>51.981330532000001</v>
      </c>
    </row>
    <row r="16" spans="2:8">
      <c r="B16">
        <v>21263000000</v>
      </c>
      <c r="C16">
        <v>21263000000</v>
      </c>
      <c r="E16" s="247">
        <f t="shared" si="1"/>
        <v>100</v>
      </c>
    </row>
    <row r="17" spans="2:5">
      <c r="B17">
        <v>2087000000</v>
      </c>
      <c r="C17">
        <v>8268905618.54</v>
      </c>
      <c r="E17" s="247">
        <f t="shared" si="1"/>
        <v>25.239131951399528</v>
      </c>
    </row>
    <row r="18" spans="2:5">
      <c r="B18">
        <f>SUM(B16:B17)</f>
        <v>23350000000</v>
      </c>
      <c r="C18">
        <f>SUM(C16:C17)</f>
        <v>29531905618.540001</v>
      </c>
      <c r="E18" s="247">
        <f t="shared" si="1"/>
        <v>79.06702771439501</v>
      </c>
    </row>
    <row r="19" spans="2:5">
      <c r="B19">
        <v>23350000000</v>
      </c>
      <c r="C19">
        <v>29531905619</v>
      </c>
      <c r="E19" s="247">
        <f t="shared" si="1"/>
        <v>79.067027713163441</v>
      </c>
    </row>
    <row r="20" spans="2:5">
      <c r="B20">
        <v>29531905619</v>
      </c>
      <c r="C20">
        <v>29531905619</v>
      </c>
      <c r="E20" s="247">
        <f t="shared" si="1"/>
        <v>100</v>
      </c>
    </row>
    <row r="21" spans="2:5">
      <c r="B21">
        <v>13033428241.540001</v>
      </c>
      <c r="C21">
        <v>29531905619</v>
      </c>
      <c r="E21" s="8">
        <f t="shared" si="1"/>
        <v>44.133380384212856</v>
      </c>
    </row>
    <row r="22" spans="2:5">
      <c r="B22">
        <v>1796714745.22</v>
      </c>
      <c r="C22">
        <v>2150000000</v>
      </c>
      <c r="D22">
        <v>83.57</v>
      </c>
      <c r="E22" s="8">
        <f t="shared" si="1"/>
        <v>83.568127684651159</v>
      </c>
    </row>
    <row r="23" spans="2:5">
      <c r="B23" s="367">
        <v>7028000</v>
      </c>
      <c r="C23">
        <v>400000000</v>
      </c>
      <c r="E23" s="247">
        <f t="shared" si="1"/>
        <v>1.7569999999999999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V34"/>
  <sheetViews>
    <sheetView view="pageBreakPreview" topLeftCell="A10" zoomScale="62" zoomScaleNormal="60" zoomScaleSheetLayoutView="62" workbookViewId="0">
      <selection activeCell="F8" sqref="F8"/>
    </sheetView>
  </sheetViews>
  <sheetFormatPr baseColWidth="10" defaultRowHeight="12.75"/>
  <cols>
    <col min="1" max="1" width="24.7109375" customWidth="1"/>
    <col min="2" max="2" width="65.7109375" customWidth="1"/>
    <col min="3" max="3" width="18.5703125" customWidth="1"/>
    <col min="4" max="4" width="85" customWidth="1"/>
    <col min="5" max="5" width="9.85546875" customWidth="1"/>
    <col min="6" max="6" width="11" customWidth="1"/>
    <col min="7" max="7" width="10.85546875" customWidth="1"/>
    <col min="8" max="8" width="9.7109375" customWidth="1"/>
    <col min="9" max="9" width="11.85546875" customWidth="1"/>
    <col min="10" max="10" width="11.5703125" customWidth="1"/>
    <col min="11" max="11" width="9.42578125" customWidth="1"/>
    <col min="12" max="12" width="7.140625" bestFit="1" customWidth="1"/>
    <col min="13" max="13" width="5" customWidth="1"/>
    <col min="14" max="15" width="6.7109375" customWidth="1"/>
    <col min="16" max="16" width="5.42578125" customWidth="1"/>
    <col min="17" max="17" width="5" customWidth="1"/>
    <col min="18" max="18" width="7.140625" customWidth="1"/>
    <col min="19" max="19" width="14.42578125" customWidth="1"/>
    <col min="20" max="20" width="12.7109375" bestFit="1" customWidth="1"/>
    <col min="21" max="21" width="40.28515625" customWidth="1"/>
  </cols>
  <sheetData>
    <row r="1" spans="1:22" ht="31.5" customHeight="1" thickBot="1">
      <c r="A1" s="519" t="s">
        <v>56</v>
      </c>
      <c r="B1" s="520"/>
      <c r="C1" s="520"/>
      <c r="D1" s="520"/>
      <c r="E1" s="520"/>
      <c r="F1" s="520"/>
      <c r="G1" s="520"/>
      <c r="H1" s="520"/>
      <c r="I1" s="520"/>
      <c r="J1" s="520"/>
      <c r="K1" s="520"/>
      <c r="L1" s="520"/>
      <c r="M1" s="520"/>
      <c r="N1" s="520"/>
      <c r="O1" s="520"/>
      <c r="P1" s="520"/>
      <c r="Q1" s="520"/>
      <c r="R1" s="520"/>
      <c r="S1" s="521"/>
    </row>
    <row r="2" spans="1:22" ht="16.5" customHeight="1" thickBot="1">
      <c r="A2" s="519" t="s">
        <v>400</v>
      </c>
      <c r="B2" s="520"/>
      <c r="C2" s="520"/>
      <c r="D2" s="520"/>
      <c r="E2" s="520"/>
      <c r="F2" s="520"/>
      <c r="G2" s="520"/>
      <c r="H2" s="520"/>
      <c r="I2" s="520"/>
      <c r="J2" s="520"/>
      <c r="K2" s="520"/>
      <c r="L2" s="520"/>
      <c r="M2" s="520"/>
      <c r="N2" s="520"/>
      <c r="O2" s="520"/>
      <c r="P2" s="520"/>
      <c r="Q2" s="520"/>
      <c r="R2" s="520"/>
      <c r="S2" s="521"/>
    </row>
    <row r="3" spans="1:22" ht="34.5" customHeight="1" thickBot="1">
      <c r="A3" s="530" t="s">
        <v>55</v>
      </c>
      <c r="B3" s="519" t="s">
        <v>65</v>
      </c>
      <c r="C3" s="520"/>
      <c r="D3" s="520"/>
      <c r="E3" s="520"/>
      <c r="F3" s="520"/>
      <c r="G3" s="520"/>
      <c r="H3" s="520"/>
      <c r="I3" s="520"/>
      <c r="J3" s="527"/>
      <c r="K3" s="527"/>
      <c r="L3" s="527"/>
      <c r="M3" s="519" t="s">
        <v>36</v>
      </c>
      <c r="N3" s="520"/>
      <c r="O3" s="520"/>
      <c r="P3" s="520"/>
      <c r="Q3" s="520"/>
      <c r="R3" s="520"/>
      <c r="S3" s="528" t="s">
        <v>18</v>
      </c>
    </row>
    <row r="4" spans="1:22" ht="384" customHeight="1" thickBot="1">
      <c r="A4" s="531"/>
      <c r="B4" s="270" t="s">
        <v>32</v>
      </c>
      <c r="C4" s="271" t="s">
        <v>33</v>
      </c>
      <c r="D4" s="270" t="s">
        <v>0</v>
      </c>
      <c r="E4" s="272" t="s">
        <v>20</v>
      </c>
      <c r="F4" s="272" t="s">
        <v>21</v>
      </c>
      <c r="G4" s="273" t="s">
        <v>22</v>
      </c>
      <c r="H4" s="272" t="s">
        <v>53</v>
      </c>
      <c r="I4" s="272" t="s">
        <v>64</v>
      </c>
      <c r="J4" s="272" t="s">
        <v>23</v>
      </c>
      <c r="K4" s="274" t="s">
        <v>24</v>
      </c>
      <c r="L4" s="272" t="s">
        <v>365</v>
      </c>
      <c r="M4" s="272" t="s">
        <v>19</v>
      </c>
      <c r="N4" s="273" t="s">
        <v>25</v>
      </c>
      <c r="O4" s="272" t="s">
        <v>26</v>
      </c>
      <c r="P4" s="272" t="s">
        <v>37</v>
      </c>
      <c r="Q4" s="273" t="s">
        <v>27</v>
      </c>
      <c r="R4" s="274" t="s">
        <v>28</v>
      </c>
      <c r="S4" s="529"/>
    </row>
    <row r="5" spans="1:22" ht="23.25" customHeight="1" thickBot="1">
      <c r="A5" s="535" t="s">
        <v>111</v>
      </c>
      <c r="B5" s="536"/>
      <c r="C5" s="536"/>
      <c r="D5" s="536"/>
      <c r="E5" s="536"/>
      <c r="F5" s="536"/>
      <c r="G5" s="536"/>
      <c r="H5" s="536"/>
      <c r="I5" s="536"/>
      <c r="J5" s="536"/>
      <c r="K5" s="536"/>
      <c r="L5" s="536"/>
      <c r="M5" s="536"/>
      <c r="N5" s="536"/>
      <c r="O5" s="536"/>
      <c r="P5" s="536"/>
      <c r="Q5" s="536"/>
      <c r="R5" s="536"/>
      <c r="S5" s="537"/>
    </row>
    <row r="6" spans="1:22" ht="117.75" customHeight="1" thickBot="1">
      <c r="A6" s="549" t="s">
        <v>112</v>
      </c>
      <c r="B6" s="264" t="s">
        <v>273</v>
      </c>
      <c r="C6" s="261" t="s">
        <v>16</v>
      </c>
      <c r="D6" s="261" t="s">
        <v>274</v>
      </c>
      <c r="E6" s="60">
        <v>1</v>
      </c>
      <c r="F6" s="236">
        <v>0</v>
      </c>
      <c r="G6" s="236">
        <f>(F6/E6)*100</f>
        <v>0</v>
      </c>
      <c r="H6" s="236"/>
      <c r="I6" s="164">
        <v>2</v>
      </c>
      <c r="J6" s="236">
        <v>1</v>
      </c>
      <c r="K6" s="236">
        <f>(J6/I6)*100</f>
        <v>50</v>
      </c>
      <c r="L6" s="552"/>
      <c r="M6" s="546">
        <v>1399000805.6800001</v>
      </c>
      <c r="N6" s="546">
        <v>1396833551.6900001</v>
      </c>
      <c r="O6" s="543">
        <f>(N6/M6)*100</f>
        <v>99.845085579565009</v>
      </c>
      <c r="P6" s="538">
        <f>(1406502627+1293220487.26+M6)</f>
        <v>4098723919.9400005</v>
      </c>
      <c r="Q6" s="541">
        <f>(1406468352.53+1291095736.67+N6)</f>
        <v>4094397640.8899999</v>
      </c>
      <c r="R6" s="543">
        <f>(Q6/P6)*100</f>
        <v>99.894448146923153</v>
      </c>
      <c r="S6" s="379" t="s">
        <v>392</v>
      </c>
    </row>
    <row r="7" spans="1:22" ht="78" customHeight="1" thickBot="1">
      <c r="A7" s="550"/>
      <c r="B7" s="264" t="s">
        <v>88</v>
      </c>
      <c r="C7" s="261" t="s">
        <v>38</v>
      </c>
      <c r="D7" s="261" t="s">
        <v>89</v>
      </c>
      <c r="E7" s="60">
        <v>150</v>
      </c>
      <c r="F7" s="54">
        <v>173.6</v>
      </c>
      <c r="G7" s="236">
        <v>100</v>
      </c>
      <c r="H7" s="265"/>
      <c r="I7" s="54">
        <v>450</v>
      </c>
      <c r="J7" s="54">
        <f>(156+162+F7)</f>
        <v>491.6</v>
      </c>
      <c r="K7" s="265">
        <v>100</v>
      </c>
      <c r="L7" s="553"/>
      <c r="M7" s="547"/>
      <c r="N7" s="547"/>
      <c r="O7" s="544"/>
      <c r="P7" s="539"/>
      <c r="Q7" s="526"/>
      <c r="R7" s="544"/>
      <c r="S7" s="373" t="s">
        <v>405</v>
      </c>
      <c r="U7" s="301"/>
    </row>
    <row r="8" spans="1:22" ht="83.25" customHeight="1" thickBot="1">
      <c r="A8" s="550"/>
      <c r="B8" s="264" t="s">
        <v>90</v>
      </c>
      <c r="C8" s="261" t="s">
        <v>38</v>
      </c>
      <c r="D8" s="265" t="s">
        <v>91</v>
      </c>
      <c r="E8" s="60">
        <v>70</v>
      </c>
      <c r="F8" s="54">
        <v>20</v>
      </c>
      <c r="G8" s="236">
        <f t="shared" ref="G8:G12" si="0">(F8/E8)*100</f>
        <v>28.571428571428569</v>
      </c>
      <c r="H8" s="265"/>
      <c r="I8" s="54">
        <v>200</v>
      </c>
      <c r="J8" s="54">
        <v>135</v>
      </c>
      <c r="K8" s="265">
        <f t="shared" ref="K8:K23" si="1">(J8/I8)*100</f>
        <v>67.5</v>
      </c>
      <c r="L8" s="553"/>
      <c r="M8" s="547"/>
      <c r="N8" s="547"/>
      <c r="O8" s="544"/>
      <c r="P8" s="539"/>
      <c r="Q8" s="526"/>
      <c r="R8" s="544"/>
      <c r="S8" s="302"/>
    </row>
    <row r="9" spans="1:22" ht="37.5" customHeight="1" thickBot="1">
      <c r="A9" s="550"/>
      <c r="B9" s="265" t="s">
        <v>92</v>
      </c>
      <c r="C9" s="261" t="s">
        <v>16</v>
      </c>
      <c r="D9" s="261" t="s">
        <v>93</v>
      </c>
      <c r="E9" s="60">
        <v>5000</v>
      </c>
      <c r="F9" s="54">
        <v>5000</v>
      </c>
      <c r="G9" s="236">
        <f t="shared" si="0"/>
        <v>100</v>
      </c>
      <c r="H9" s="89"/>
      <c r="I9" s="54">
        <v>5000</v>
      </c>
      <c r="J9" s="54">
        <v>5000</v>
      </c>
      <c r="K9" s="265">
        <f t="shared" si="1"/>
        <v>100</v>
      </c>
      <c r="L9" s="553"/>
      <c r="M9" s="547"/>
      <c r="N9" s="547"/>
      <c r="O9" s="544"/>
      <c r="P9" s="539"/>
      <c r="Q9" s="526"/>
      <c r="R9" s="544"/>
      <c r="S9" s="373">
        <v>14000</v>
      </c>
    </row>
    <row r="10" spans="1:22" ht="47.25" customHeight="1" thickBot="1">
      <c r="A10" s="550"/>
      <c r="B10" s="261" t="s">
        <v>94</v>
      </c>
      <c r="C10" s="261" t="s">
        <v>16</v>
      </c>
      <c r="D10" s="261" t="s">
        <v>14</v>
      </c>
      <c r="E10" s="89">
        <v>50</v>
      </c>
      <c r="F10" s="54">
        <v>50</v>
      </c>
      <c r="G10" s="236">
        <f t="shared" si="0"/>
        <v>100</v>
      </c>
      <c r="H10" s="89"/>
      <c r="I10" s="89">
        <v>150</v>
      </c>
      <c r="J10" s="54">
        <f>(63+50+F10)</f>
        <v>163</v>
      </c>
      <c r="K10" s="300">
        <v>100</v>
      </c>
      <c r="L10" s="553"/>
      <c r="M10" s="547"/>
      <c r="N10" s="547"/>
      <c r="O10" s="544"/>
      <c r="P10" s="539"/>
      <c r="Q10" s="526"/>
      <c r="R10" s="544"/>
      <c r="S10" s="302" t="s">
        <v>406</v>
      </c>
    </row>
    <row r="11" spans="1:22" ht="34.5" customHeight="1" thickBot="1">
      <c r="A11" s="550"/>
      <c r="B11" s="518" t="s">
        <v>1</v>
      </c>
      <c r="C11" s="261" t="s">
        <v>17</v>
      </c>
      <c r="D11" s="261" t="s">
        <v>95</v>
      </c>
      <c r="E11" s="89">
        <v>100</v>
      </c>
      <c r="F11" s="54">
        <v>50</v>
      </c>
      <c r="G11" s="236">
        <f t="shared" si="0"/>
        <v>50</v>
      </c>
      <c r="H11" s="89"/>
      <c r="I11" s="89">
        <v>100</v>
      </c>
      <c r="J11" s="54">
        <v>100</v>
      </c>
      <c r="K11" s="300">
        <f t="shared" si="1"/>
        <v>100</v>
      </c>
      <c r="L11" s="553"/>
      <c r="M11" s="547"/>
      <c r="N11" s="547"/>
      <c r="O11" s="544"/>
      <c r="P11" s="539"/>
      <c r="Q11" s="526"/>
      <c r="R11" s="544"/>
      <c r="S11" s="302"/>
    </row>
    <row r="12" spans="1:22" ht="23.25" customHeight="1" thickBot="1">
      <c r="A12" s="550"/>
      <c r="B12" s="518"/>
      <c r="C12" s="261" t="s">
        <v>38</v>
      </c>
      <c r="D12" s="261" t="s">
        <v>2</v>
      </c>
      <c r="E12" s="89">
        <v>10000</v>
      </c>
      <c r="F12" s="89">
        <v>10000</v>
      </c>
      <c r="G12" s="236">
        <f t="shared" si="0"/>
        <v>100</v>
      </c>
      <c r="H12" s="265"/>
      <c r="I12" s="89">
        <v>10000</v>
      </c>
      <c r="J12" s="54">
        <v>10000</v>
      </c>
      <c r="K12" s="265">
        <f t="shared" si="1"/>
        <v>100</v>
      </c>
      <c r="L12" s="553"/>
      <c r="M12" s="547"/>
      <c r="N12" s="547"/>
      <c r="O12" s="544"/>
      <c r="P12" s="539"/>
      <c r="Q12" s="526"/>
      <c r="R12" s="544"/>
      <c r="S12" s="303"/>
    </row>
    <row r="13" spans="1:22" ht="45.75" customHeight="1" thickBot="1">
      <c r="A13" s="550"/>
      <c r="B13" s="369" t="s">
        <v>96</v>
      </c>
      <c r="C13" s="63" t="s">
        <v>38</v>
      </c>
      <c r="D13" s="265" t="s">
        <v>97</v>
      </c>
      <c r="E13" s="265">
        <v>100</v>
      </c>
      <c r="F13" s="54">
        <v>30</v>
      </c>
      <c r="G13" s="236">
        <f>(F14/E14)*100</f>
        <v>100</v>
      </c>
      <c r="H13" s="265"/>
      <c r="I13" s="265">
        <v>100</v>
      </c>
      <c r="J13" s="54">
        <v>30</v>
      </c>
      <c r="K13" s="265">
        <f t="shared" si="1"/>
        <v>30</v>
      </c>
      <c r="L13" s="553"/>
      <c r="M13" s="547"/>
      <c r="N13" s="547"/>
      <c r="O13" s="544"/>
      <c r="P13" s="539"/>
      <c r="Q13" s="526"/>
      <c r="R13" s="544"/>
      <c r="S13" s="303"/>
    </row>
    <row r="14" spans="1:22" ht="20.25" customHeight="1" thickBot="1">
      <c r="A14" s="550"/>
      <c r="B14" s="518" t="s">
        <v>98</v>
      </c>
      <c r="C14" s="63" t="s">
        <v>16</v>
      </c>
      <c r="D14" s="265" t="s">
        <v>99</v>
      </c>
      <c r="E14" s="265">
        <v>1</v>
      </c>
      <c r="F14" s="54">
        <v>1</v>
      </c>
      <c r="G14" s="236">
        <f>(F14/E14)*100</f>
        <v>100</v>
      </c>
      <c r="H14" s="265"/>
      <c r="I14" s="265">
        <v>3</v>
      </c>
      <c r="J14" s="54">
        <v>3</v>
      </c>
      <c r="K14" s="265">
        <f t="shared" si="1"/>
        <v>100</v>
      </c>
      <c r="L14" s="553"/>
      <c r="M14" s="547"/>
      <c r="N14" s="547"/>
      <c r="O14" s="544"/>
      <c r="P14" s="539"/>
      <c r="Q14" s="526"/>
      <c r="R14" s="544"/>
      <c r="S14" s="303"/>
      <c r="T14" s="244"/>
      <c r="U14" s="244"/>
      <c r="V14" s="246" t="s">
        <v>347</v>
      </c>
    </row>
    <row r="15" spans="1:22" ht="36.75" customHeight="1" thickBot="1">
      <c r="A15" s="550"/>
      <c r="B15" s="518"/>
      <c r="C15" s="63" t="s">
        <v>38</v>
      </c>
      <c r="D15" s="265" t="s">
        <v>100</v>
      </c>
      <c r="E15" s="265">
        <v>200</v>
      </c>
      <c r="F15" s="54">
        <v>200</v>
      </c>
      <c r="G15" s="236">
        <f>(F15/E15)*100</f>
        <v>100</v>
      </c>
      <c r="H15" s="265"/>
      <c r="I15" s="265">
        <v>200</v>
      </c>
      <c r="J15" s="54">
        <v>200</v>
      </c>
      <c r="K15" s="265">
        <f t="shared" si="1"/>
        <v>100</v>
      </c>
      <c r="L15" s="553"/>
      <c r="M15" s="547"/>
      <c r="N15" s="547"/>
      <c r="O15" s="544"/>
      <c r="P15" s="539"/>
      <c r="Q15" s="526"/>
      <c r="R15" s="544"/>
      <c r="S15" s="303"/>
      <c r="T15" s="244"/>
      <c r="U15" s="244"/>
      <c r="V15" s="246" t="s">
        <v>348</v>
      </c>
    </row>
    <row r="16" spans="1:22" ht="54" customHeight="1" thickBot="1">
      <c r="A16" s="550"/>
      <c r="B16" s="533" t="s">
        <v>101</v>
      </c>
      <c r="C16" s="63" t="s">
        <v>16</v>
      </c>
      <c r="D16" s="518" t="s">
        <v>102</v>
      </c>
      <c r="E16" s="54">
        <v>1</v>
      </c>
      <c r="F16" s="54"/>
      <c r="G16" s="236">
        <f t="shared" ref="G16:G18" si="2">(F16/E16)*100</f>
        <v>0</v>
      </c>
      <c r="H16" s="89"/>
      <c r="I16" s="54">
        <v>1</v>
      </c>
      <c r="J16" s="54">
        <v>0</v>
      </c>
      <c r="K16" s="265">
        <f t="shared" si="1"/>
        <v>0</v>
      </c>
      <c r="L16" s="553"/>
      <c r="M16" s="547"/>
      <c r="N16" s="547"/>
      <c r="O16" s="544"/>
      <c r="P16" s="539"/>
      <c r="Q16" s="526"/>
      <c r="R16" s="544"/>
      <c r="S16" s="555" t="s">
        <v>393</v>
      </c>
    </row>
    <row r="17" spans="1:21" ht="33" customHeight="1" thickBot="1">
      <c r="A17" s="550"/>
      <c r="B17" s="533"/>
      <c r="C17" s="63" t="s">
        <v>38</v>
      </c>
      <c r="D17" s="518"/>
      <c r="E17" s="167">
        <v>525</v>
      </c>
      <c r="F17" s="54"/>
      <c r="G17" s="236">
        <f t="shared" si="2"/>
        <v>0</v>
      </c>
      <c r="H17" s="89"/>
      <c r="I17" s="54">
        <v>525</v>
      </c>
      <c r="J17" s="54">
        <v>0</v>
      </c>
      <c r="K17" s="265">
        <f t="shared" si="1"/>
        <v>0</v>
      </c>
      <c r="L17" s="553"/>
      <c r="M17" s="547"/>
      <c r="N17" s="547"/>
      <c r="O17" s="544"/>
      <c r="P17" s="539"/>
      <c r="Q17" s="526"/>
      <c r="R17" s="544"/>
      <c r="S17" s="556"/>
    </row>
    <row r="18" spans="1:21" ht="60.75" customHeight="1">
      <c r="A18" s="550"/>
      <c r="B18" s="265" t="s">
        <v>103</v>
      </c>
      <c r="C18" s="63" t="s">
        <v>16</v>
      </c>
      <c r="D18" s="261" t="s">
        <v>35</v>
      </c>
      <c r="E18" s="233">
        <v>1</v>
      </c>
      <c r="F18" s="54">
        <v>1</v>
      </c>
      <c r="G18" s="236">
        <f t="shared" si="2"/>
        <v>100</v>
      </c>
      <c r="H18" s="89"/>
      <c r="I18" s="59">
        <v>1</v>
      </c>
      <c r="J18" s="54">
        <v>1</v>
      </c>
      <c r="K18" s="265">
        <f t="shared" si="1"/>
        <v>100</v>
      </c>
      <c r="L18" s="553"/>
      <c r="M18" s="547"/>
      <c r="N18" s="547"/>
      <c r="O18" s="544"/>
      <c r="P18" s="539"/>
      <c r="Q18" s="526"/>
      <c r="R18" s="544"/>
      <c r="S18" s="303"/>
      <c r="T18" s="24"/>
    </row>
    <row r="19" spans="1:21" ht="41.25" customHeight="1">
      <c r="A19" s="550"/>
      <c r="B19" s="265" t="s">
        <v>104</v>
      </c>
      <c r="C19" s="63" t="s">
        <v>38</v>
      </c>
      <c r="D19" s="261" t="s">
        <v>264</v>
      </c>
      <c r="E19" s="233">
        <v>300</v>
      </c>
      <c r="F19" s="54">
        <v>300</v>
      </c>
      <c r="G19" s="265">
        <f>(F19/E19)*100</f>
        <v>100</v>
      </c>
      <c r="H19" s="89"/>
      <c r="I19" s="59">
        <v>300</v>
      </c>
      <c r="J19" s="54">
        <v>422</v>
      </c>
      <c r="K19" s="265">
        <v>100</v>
      </c>
      <c r="L19" s="553"/>
      <c r="M19" s="547"/>
      <c r="N19" s="547"/>
      <c r="O19" s="544"/>
      <c r="P19" s="539"/>
      <c r="Q19" s="526"/>
      <c r="R19" s="544"/>
      <c r="S19" s="380">
        <v>2013</v>
      </c>
    </row>
    <row r="20" spans="1:21" ht="34.5" customHeight="1">
      <c r="A20" s="550"/>
      <c r="B20" s="518" t="s">
        <v>105</v>
      </c>
      <c r="C20" s="63" t="s">
        <v>15</v>
      </c>
      <c r="D20" s="261" t="s">
        <v>106</v>
      </c>
      <c r="E20" s="233">
        <v>1</v>
      </c>
      <c r="F20" s="54">
        <v>1</v>
      </c>
      <c r="G20" s="377">
        <f>(F21/E21)*100</f>
        <v>100</v>
      </c>
      <c r="H20" s="89"/>
      <c r="I20" s="59">
        <v>2</v>
      </c>
      <c r="J20" s="54">
        <v>2</v>
      </c>
      <c r="K20" s="265">
        <f t="shared" si="1"/>
        <v>100</v>
      </c>
      <c r="L20" s="553"/>
      <c r="M20" s="547"/>
      <c r="N20" s="547"/>
      <c r="O20" s="544"/>
      <c r="P20" s="539"/>
      <c r="Q20" s="526"/>
      <c r="R20" s="544"/>
      <c r="S20" s="381" t="s">
        <v>287</v>
      </c>
      <c r="U20" s="308"/>
    </row>
    <row r="21" spans="1:21" ht="24" customHeight="1">
      <c r="A21" s="550"/>
      <c r="B21" s="518"/>
      <c r="C21" s="63" t="s">
        <v>15</v>
      </c>
      <c r="D21" s="261" t="s">
        <v>107</v>
      </c>
      <c r="E21" s="233">
        <v>1</v>
      </c>
      <c r="F21" s="54">
        <v>1</v>
      </c>
      <c r="G21" s="265">
        <f t="shared" ref="G21:G22" si="3">(F21/E21)*100</f>
        <v>100</v>
      </c>
      <c r="H21" s="89"/>
      <c r="I21" s="59">
        <v>1</v>
      </c>
      <c r="J21" s="54">
        <v>1</v>
      </c>
      <c r="K21" s="265">
        <f t="shared" si="1"/>
        <v>100</v>
      </c>
      <c r="L21" s="553"/>
      <c r="M21" s="547"/>
      <c r="N21" s="547"/>
      <c r="O21" s="544"/>
      <c r="P21" s="539"/>
      <c r="Q21" s="526"/>
      <c r="R21" s="544"/>
      <c r="S21" s="303"/>
    </row>
    <row r="22" spans="1:21" ht="24" customHeight="1">
      <c r="A22" s="550"/>
      <c r="B22" s="518"/>
      <c r="C22" s="63" t="s">
        <v>16</v>
      </c>
      <c r="D22" s="261" t="s">
        <v>108</v>
      </c>
      <c r="E22" s="233">
        <v>1</v>
      </c>
      <c r="F22" s="54">
        <v>1</v>
      </c>
      <c r="G22" s="265">
        <f t="shared" si="3"/>
        <v>100</v>
      </c>
      <c r="H22" s="89"/>
      <c r="I22" s="59">
        <v>1</v>
      </c>
      <c r="J22" s="54">
        <v>1</v>
      </c>
      <c r="K22" s="265">
        <f t="shared" si="1"/>
        <v>100</v>
      </c>
      <c r="L22" s="553"/>
      <c r="M22" s="547"/>
      <c r="N22" s="547"/>
      <c r="O22" s="544"/>
      <c r="P22" s="539"/>
      <c r="Q22" s="526"/>
      <c r="R22" s="544"/>
      <c r="S22" s="303"/>
    </row>
    <row r="23" spans="1:21" ht="75.75" customHeight="1" thickBot="1">
      <c r="A23" s="551"/>
      <c r="B23" s="128" t="s">
        <v>109</v>
      </c>
      <c r="C23" s="165" t="s">
        <v>38</v>
      </c>
      <c r="D23" s="127" t="s">
        <v>110</v>
      </c>
      <c r="E23" s="233">
        <v>700</v>
      </c>
      <c r="F23" s="167"/>
      <c r="G23" s="167">
        <v>0</v>
      </c>
      <c r="H23" s="130"/>
      <c r="I23" s="166">
        <v>700</v>
      </c>
      <c r="J23" s="167">
        <v>0</v>
      </c>
      <c r="K23" s="128">
        <f t="shared" si="1"/>
        <v>0</v>
      </c>
      <c r="L23" s="554"/>
      <c r="M23" s="548"/>
      <c r="N23" s="548"/>
      <c r="O23" s="545"/>
      <c r="P23" s="540"/>
      <c r="Q23" s="542"/>
      <c r="R23" s="545"/>
      <c r="S23" s="304"/>
      <c r="T23" s="24"/>
    </row>
    <row r="24" spans="1:21" ht="35.25" customHeight="1" thickBot="1">
      <c r="A24" s="168"/>
      <c r="B24" s="559" t="s">
        <v>126</v>
      </c>
      <c r="C24" s="559"/>
      <c r="D24" s="559"/>
      <c r="E24" s="169">
        <v>1800</v>
      </c>
      <c r="F24" s="298">
        <f>(G24/E24)*100</f>
        <v>71.031746031746025</v>
      </c>
      <c r="G24" s="170">
        <f>SUM(G6:G23)</f>
        <v>1278.5714285714284</v>
      </c>
      <c r="H24" s="170"/>
      <c r="I24" s="170">
        <v>1800</v>
      </c>
      <c r="J24" s="298">
        <f>(K24/I24)*100</f>
        <v>74.861111111111114</v>
      </c>
      <c r="K24" s="170">
        <f>SUM(K6:K23)</f>
        <v>1347.5</v>
      </c>
      <c r="L24" s="171"/>
      <c r="M24" s="172"/>
      <c r="N24" s="172"/>
      <c r="O24" s="173"/>
      <c r="P24" s="174"/>
      <c r="Q24" s="174"/>
      <c r="R24" s="175"/>
      <c r="S24" s="285"/>
    </row>
    <row r="25" spans="1:21" ht="18" customHeight="1" thickBot="1">
      <c r="A25" s="560" t="s">
        <v>111</v>
      </c>
      <c r="B25" s="561"/>
      <c r="C25" s="561"/>
      <c r="D25" s="561"/>
      <c r="E25" s="561"/>
      <c r="F25" s="561"/>
      <c r="G25" s="561"/>
      <c r="H25" s="561"/>
      <c r="I25" s="561"/>
      <c r="J25" s="561"/>
      <c r="K25" s="561"/>
      <c r="L25" s="561"/>
      <c r="M25" s="561"/>
      <c r="N25" s="561"/>
      <c r="O25" s="561"/>
      <c r="P25" s="561"/>
      <c r="Q25" s="561"/>
      <c r="R25" s="561"/>
      <c r="S25" s="562"/>
    </row>
    <row r="26" spans="1:21" ht="81.75" customHeight="1" thickBot="1">
      <c r="A26" s="557" t="s">
        <v>113</v>
      </c>
      <c r="B26" s="239" t="s">
        <v>275</v>
      </c>
      <c r="C26" s="258" t="s">
        <v>146</v>
      </c>
      <c r="D26" s="258" t="s">
        <v>276</v>
      </c>
      <c r="E26" s="52">
        <v>3</v>
      </c>
      <c r="F26" s="33">
        <v>0</v>
      </c>
      <c r="G26" s="33">
        <f>(F26/E26)*100</f>
        <v>0</v>
      </c>
      <c r="H26" s="33"/>
      <c r="I26" s="33">
        <v>5</v>
      </c>
      <c r="J26" s="33">
        <v>2</v>
      </c>
      <c r="K26" s="33">
        <f t="shared" ref="K26:K33" si="4">(J26/I26)*100</f>
        <v>40</v>
      </c>
      <c r="L26" s="563"/>
      <c r="M26" s="566">
        <v>999998512.63999999</v>
      </c>
      <c r="N26" s="566">
        <v>999768227.27999997</v>
      </c>
      <c r="O26" s="569">
        <f>(N26/M26)*100</f>
        <v>99.976971429748232</v>
      </c>
      <c r="P26" s="572">
        <f>(795391337+370000000+M26)</f>
        <v>2165389849.6399999</v>
      </c>
      <c r="Q26" s="566">
        <f>(786835136.32+339657360.56+N26)</f>
        <v>2126260724.1600001</v>
      </c>
      <c r="R26" s="569">
        <f>(Q26/P26)*100</f>
        <v>98.192975482613207</v>
      </c>
      <c r="S26" s="230" t="s">
        <v>269</v>
      </c>
    </row>
    <row r="27" spans="1:21" ht="45.75" customHeight="1" thickBot="1">
      <c r="A27" s="558"/>
      <c r="B27" s="239" t="s">
        <v>114</v>
      </c>
      <c r="C27" s="258" t="s">
        <v>16</v>
      </c>
      <c r="D27" s="258" t="s">
        <v>39</v>
      </c>
      <c r="E27" s="258">
        <v>0</v>
      </c>
      <c r="F27" s="33">
        <v>0</v>
      </c>
      <c r="G27" s="33">
        <v>0</v>
      </c>
      <c r="H27" s="44"/>
      <c r="I27" s="36">
        <v>1</v>
      </c>
      <c r="J27" s="25">
        <v>1</v>
      </c>
      <c r="K27" s="33">
        <f t="shared" si="4"/>
        <v>100</v>
      </c>
      <c r="L27" s="564"/>
      <c r="M27" s="567"/>
      <c r="N27" s="567"/>
      <c r="O27" s="570"/>
      <c r="P27" s="573"/>
      <c r="Q27" s="567"/>
      <c r="R27" s="570"/>
      <c r="S27" s="226" t="s">
        <v>266</v>
      </c>
    </row>
    <row r="28" spans="1:21" ht="39" customHeight="1" thickBot="1">
      <c r="A28" s="558"/>
      <c r="B28" s="239" t="s">
        <v>388</v>
      </c>
      <c r="C28" s="258" t="s">
        <v>16</v>
      </c>
      <c r="D28" s="258" t="s">
        <v>115</v>
      </c>
      <c r="E28" s="258">
        <v>1</v>
      </c>
      <c r="F28" s="33">
        <v>1</v>
      </c>
      <c r="G28" s="26">
        <f>(F28/E28)*100</f>
        <v>100</v>
      </c>
      <c r="H28" s="26"/>
      <c r="I28" s="26">
        <v>3</v>
      </c>
      <c r="J28" s="25">
        <v>3</v>
      </c>
      <c r="K28" s="26">
        <f t="shared" si="4"/>
        <v>100</v>
      </c>
      <c r="L28" s="564"/>
      <c r="M28" s="567"/>
      <c r="N28" s="567"/>
      <c r="O28" s="570"/>
      <c r="P28" s="573"/>
      <c r="Q28" s="567"/>
      <c r="R28" s="570"/>
      <c r="S28" s="162"/>
    </row>
    <row r="29" spans="1:21" ht="56.25" customHeight="1" thickBot="1">
      <c r="A29" s="558"/>
      <c r="B29" s="239" t="s">
        <v>116</v>
      </c>
      <c r="C29" s="258" t="s">
        <v>16</v>
      </c>
      <c r="D29" s="258" t="s">
        <v>117</v>
      </c>
      <c r="E29" s="258">
        <v>1</v>
      </c>
      <c r="F29" s="33">
        <v>1</v>
      </c>
      <c r="G29" s="26">
        <f>(F29/E29)*100</f>
        <v>100</v>
      </c>
      <c r="H29" s="26"/>
      <c r="I29" s="44">
        <v>2</v>
      </c>
      <c r="J29" s="25">
        <v>2</v>
      </c>
      <c r="K29" s="26">
        <f t="shared" si="4"/>
        <v>100</v>
      </c>
      <c r="L29" s="564"/>
      <c r="M29" s="567"/>
      <c r="N29" s="567"/>
      <c r="O29" s="570"/>
      <c r="P29" s="573"/>
      <c r="Q29" s="567"/>
      <c r="R29" s="570"/>
      <c r="S29" s="162"/>
    </row>
    <row r="30" spans="1:21" ht="48.75" customHeight="1" thickBot="1">
      <c r="A30" s="558"/>
      <c r="B30" s="239" t="s">
        <v>118</v>
      </c>
      <c r="C30" s="258" t="s">
        <v>16</v>
      </c>
      <c r="D30" s="258" t="s">
        <v>119</v>
      </c>
      <c r="E30" s="258">
        <v>0</v>
      </c>
      <c r="F30" s="33">
        <v>0</v>
      </c>
      <c r="G30" s="26">
        <v>0</v>
      </c>
      <c r="H30" s="258"/>
      <c r="I30" s="258">
        <v>1</v>
      </c>
      <c r="J30" s="25">
        <v>1</v>
      </c>
      <c r="K30" s="26">
        <f t="shared" si="4"/>
        <v>100</v>
      </c>
      <c r="L30" s="564"/>
      <c r="M30" s="567"/>
      <c r="N30" s="567"/>
      <c r="O30" s="570"/>
      <c r="P30" s="573"/>
      <c r="Q30" s="567"/>
      <c r="R30" s="570"/>
      <c r="S30" s="162"/>
    </row>
    <row r="31" spans="1:21" ht="46.5" customHeight="1" thickBot="1">
      <c r="A31" s="558"/>
      <c r="B31" s="268" t="s">
        <v>120</v>
      </c>
      <c r="C31" s="25" t="s">
        <v>16</v>
      </c>
      <c r="D31" s="258" t="s">
        <v>121</v>
      </c>
      <c r="E31" s="258">
        <v>1</v>
      </c>
      <c r="F31" s="33">
        <v>1</v>
      </c>
      <c r="G31" s="26">
        <f>(F31/E31)*100</f>
        <v>100</v>
      </c>
      <c r="H31" s="258"/>
      <c r="I31" s="258">
        <v>1</v>
      </c>
      <c r="J31" s="25">
        <v>1</v>
      </c>
      <c r="K31" s="26">
        <f t="shared" si="4"/>
        <v>100</v>
      </c>
      <c r="L31" s="564"/>
      <c r="M31" s="567"/>
      <c r="N31" s="567"/>
      <c r="O31" s="570"/>
      <c r="P31" s="573"/>
      <c r="Q31" s="567"/>
      <c r="R31" s="570"/>
      <c r="S31" s="162"/>
    </row>
    <row r="32" spans="1:21" ht="46.5" customHeight="1">
      <c r="A32" s="558"/>
      <c r="B32" s="268" t="s">
        <v>122</v>
      </c>
      <c r="C32" s="25" t="s">
        <v>16</v>
      </c>
      <c r="D32" s="258" t="s">
        <v>123</v>
      </c>
      <c r="E32" s="36">
        <v>2</v>
      </c>
      <c r="F32" s="33">
        <v>2</v>
      </c>
      <c r="G32" s="26">
        <f>(F32/E32)*100</f>
        <v>100</v>
      </c>
      <c r="H32" s="26"/>
      <c r="I32" s="26">
        <v>6</v>
      </c>
      <c r="J32" s="25">
        <v>6</v>
      </c>
      <c r="K32" s="26">
        <f t="shared" si="4"/>
        <v>100</v>
      </c>
      <c r="L32" s="564"/>
      <c r="M32" s="567"/>
      <c r="N32" s="567"/>
      <c r="O32" s="570"/>
      <c r="P32" s="573"/>
      <c r="Q32" s="567"/>
      <c r="R32" s="570"/>
      <c r="S32" s="162"/>
    </row>
    <row r="33" spans="1:20" ht="79.5" customHeight="1" thickBot="1">
      <c r="A33" s="558"/>
      <c r="B33" s="62" t="s">
        <v>124</v>
      </c>
      <c r="C33" s="57" t="s">
        <v>16</v>
      </c>
      <c r="D33" s="57" t="s">
        <v>125</v>
      </c>
      <c r="E33" s="57">
        <v>1</v>
      </c>
      <c r="F33" s="25">
        <v>1</v>
      </c>
      <c r="G33" s="26">
        <f>(F33/E33)*100</f>
        <v>100</v>
      </c>
      <c r="H33" s="146"/>
      <c r="I33" s="146">
        <v>1</v>
      </c>
      <c r="J33" s="25">
        <v>1</v>
      </c>
      <c r="K33" s="146">
        <f t="shared" si="4"/>
        <v>100</v>
      </c>
      <c r="L33" s="565"/>
      <c r="M33" s="568"/>
      <c r="N33" s="568"/>
      <c r="O33" s="571"/>
      <c r="P33" s="574"/>
      <c r="Q33" s="568"/>
      <c r="R33" s="571"/>
      <c r="S33" s="163">
        <v>2013</v>
      </c>
    </row>
    <row r="34" spans="1:20" ht="18.75" thickBot="1">
      <c r="A34" s="37"/>
      <c r="B34" s="534" t="s">
        <v>126</v>
      </c>
      <c r="C34" s="534"/>
      <c r="D34" s="534"/>
      <c r="E34" s="234">
        <v>600</v>
      </c>
      <c r="F34" s="298">
        <f>(G34/E34)*100</f>
        <v>83.333333333333343</v>
      </c>
      <c r="G34" s="234">
        <f>SUM(G26:G33)</f>
        <v>500</v>
      </c>
      <c r="H34" s="234">
        <f>(+G34/E34)*100</f>
        <v>83.333333333333343</v>
      </c>
      <c r="I34" s="234">
        <v>800</v>
      </c>
      <c r="J34" s="298">
        <f>(K34/I34)*100</f>
        <v>92.5</v>
      </c>
      <c r="K34" s="234">
        <f>SUM(K26:K33)</f>
        <v>740</v>
      </c>
      <c r="L34" s="161"/>
      <c r="M34" s="161"/>
      <c r="N34" s="161"/>
      <c r="O34" s="161"/>
      <c r="P34" s="161"/>
      <c r="Q34" s="161"/>
      <c r="R34" s="161"/>
      <c r="S34" s="286">
        <f>(+K34/I34)*100</f>
        <v>92.5</v>
      </c>
      <c r="T34" s="24"/>
    </row>
  </sheetData>
  <mergeCells count="32">
    <mergeCell ref="R26:R33"/>
    <mergeCell ref="O26:O33"/>
    <mergeCell ref="N26:N33"/>
    <mergeCell ref="M26:M33"/>
    <mergeCell ref="P26:P33"/>
    <mergeCell ref="A1:S1"/>
    <mergeCell ref="A2:S2"/>
    <mergeCell ref="A3:A4"/>
    <mergeCell ref="M3:R3"/>
    <mergeCell ref="S3:S4"/>
    <mergeCell ref="B3:L3"/>
    <mergeCell ref="B34:D34"/>
    <mergeCell ref="A5:S5"/>
    <mergeCell ref="P6:P23"/>
    <mergeCell ref="Q6:Q23"/>
    <mergeCell ref="R6:R23"/>
    <mergeCell ref="M6:M23"/>
    <mergeCell ref="A6:A23"/>
    <mergeCell ref="N6:N23"/>
    <mergeCell ref="O6:O23"/>
    <mergeCell ref="L6:L23"/>
    <mergeCell ref="S16:S17"/>
    <mergeCell ref="A26:A33"/>
    <mergeCell ref="B24:D24"/>
    <mergeCell ref="A25:S25"/>
    <mergeCell ref="L26:L33"/>
    <mergeCell ref="Q26:Q33"/>
    <mergeCell ref="B11:B12"/>
    <mergeCell ref="B14:B15"/>
    <mergeCell ref="B16:B17"/>
    <mergeCell ref="D16:D17"/>
    <mergeCell ref="B20:B22"/>
  </mergeCells>
  <phoneticPr fontId="0" type="noConversion"/>
  <printOptions horizontalCentered="1" verticalCentered="1"/>
  <pageMargins left="0.19685039370078741" right="0.19685039370078741" top="0.19685039370078741" bottom="0.19685039370078741" header="0" footer="0"/>
  <pageSetup scale="40" orientation="landscape" horizontalDpi="300" verticalDpi="300" r:id="rId1"/>
  <headerFooter alignWithMargins="0"/>
  <rowBreaks count="1" manualBreakCount="1">
    <brk id="24" max="18" man="1"/>
  </rowBreaks>
  <legacyDrawing r:id="rId2"/>
</worksheet>
</file>

<file path=xl/worksheets/sheet3.xml><?xml version="1.0" encoding="utf-8"?>
<worksheet xmlns="http://schemas.openxmlformats.org/spreadsheetml/2006/main" xmlns:r="http://schemas.openxmlformats.org/officeDocument/2006/relationships">
  <dimension ref="B1:U32"/>
  <sheetViews>
    <sheetView view="pageBreakPreview" topLeftCell="A7" zoomScale="50" zoomScaleNormal="60" zoomScaleSheetLayoutView="50" workbookViewId="0">
      <selection activeCell="S30" sqref="S30"/>
    </sheetView>
  </sheetViews>
  <sheetFormatPr baseColWidth="10" defaultRowHeight="12.75"/>
  <cols>
    <col min="1" max="1" width="5.42578125" customWidth="1"/>
    <col min="2" max="2" width="26.140625" customWidth="1"/>
    <col min="3" max="3" width="74.28515625" customWidth="1"/>
    <col min="4" max="4" width="24.42578125" customWidth="1"/>
    <col min="5" max="5" width="56.42578125" customWidth="1"/>
    <col min="6" max="6" width="8.5703125" customWidth="1"/>
    <col min="7" max="7" width="11" customWidth="1"/>
    <col min="8" max="8" width="13.42578125" customWidth="1"/>
    <col min="9" max="9" width="6.5703125" customWidth="1"/>
    <col min="10" max="10" width="9.7109375" customWidth="1"/>
    <col min="11" max="11" width="10" customWidth="1"/>
    <col min="12" max="12" width="8.7109375" customWidth="1"/>
    <col min="13" max="13" width="3.5703125" customWidth="1"/>
    <col min="14" max="14" width="6.42578125" customWidth="1"/>
    <col min="15" max="15" width="6.7109375" customWidth="1"/>
    <col min="16" max="16" width="3.85546875" customWidth="1"/>
    <col min="17" max="17" width="4" customWidth="1"/>
    <col min="18" max="18" width="6.42578125" customWidth="1"/>
    <col min="19" max="19" width="25.85546875" customWidth="1"/>
    <col min="20" max="20" width="23" bestFit="1" customWidth="1"/>
    <col min="21" max="21" width="20.28515625" customWidth="1"/>
  </cols>
  <sheetData>
    <row r="1" spans="2:21" ht="13.5" thickBot="1"/>
    <row r="2" spans="2:21" ht="45" customHeight="1" thickBot="1">
      <c r="B2" s="519" t="s">
        <v>56</v>
      </c>
      <c r="C2" s="520"/>
      <c r="D2" s="520"/>
      <c r="E2" s="520"/>
      <c r="F2" s="520"/>
      <c r="G2" s="520"/>
      <c r="H2" s="520"/>
      <c r="I2" s="520"/>
      <c r="J2" s="520"/>
      <c r="K2" s="520"/>
      <c r="L2" s="520"/>
      <c r="M2" s="520"/>
      <c r="N2" s="520"/>
      <c r="O2" s="520"/>
      <c r="P2" s="520"/>
      <c r="Q2" s="520"/>
      <c r="R2" s="520"/>
      <c r="S2" s="521"/>
    </row>
    <row r="3" spans="2:21" ht="26.25" customHeight="1" thickBot="1">
      <c r="B3" s="519" t="s">
        <v>404</v>
      </c>
      <c r="C3" s="520"/>
      <c r="D3" s="520"/>
      <c r="E3" s="520"/>
      <c r="F3" s="520"/>
      <c r="G3" s="520"/>
      <c r="H3" s="520"/>
      <c r="I3" s="520"/>
      <c r="J3" s="520"/>
      <c r="K3" s="520"/>
      <c r="L3" s="520"/>
      <c r="M3" s="520"/>
      <c r="N3" s="520"/>
      <c r="O3" s="520"/>
      <c r="P3" s="520"/>
      <c r="Q3" s="520"/>
      <c r="R3" s="520"/>
      <c r="S3" s="521"/>
    </row>
    <row r="4" spans="2:21" s="3" customFormat="1" ht="57.75" customHeight="1" thickBot="1">
      <c r="B4" s="530" t="s">
        <v>55</v>
      </c>
      <c r="C4" s="519" t="s">
        <v>65</v>
      </c>
      <c r="D4" s="520"/>
      <c r="E4" s="520"/>
      <c r="F4" s="520"/>
      <c r="G4" s="520"/>
      <c r="H4" s="520"/>
      <c r="I4" s="520"/>
      <c r="J4" s="520"/>
      <c r="K4" s="527"/>
      <c r="L4" s="527"/>
      <c r="M4" s="519" t="s">
        <v>36</v>
      </c>
      <c r="N4" s="520"/>
      <c r="O4" s="520"/>
      <c r="P4" s="520"/>
      <c r="Q4" s="520"/>
      <c r="R4" s="520"/>
      <c r="S4" s="528" t="s">
        <v>18</v>
      </c>
    </row>
    <row r="5" spans="2:21" s="3" customFormat="1" ht="306.75" customHeight="1" thickBot="1">
      <c r="B5" s="531"/>
      <c r="C5" s="270" t="s">
        <v>32</v>
      </c>
      <c r="D5" s="271" t="s">
        <v>33</v>
      </c>
      <c r="E5" s="270" t="s">
        <v>0</v>
      </c>
      <c r="F5" s="272" t="s">
        <v>20</v>
      </c>
      <c r="G5" s="272" t="s">
        <v>21</v>
      </c>
      <c r="H5" s="273" t="s">
        <v>22</v>
      </c>
      <c r="I5" s="272" t="s">
        <v>53</v>
      </c>
      <c r="J5" s="272" t="s">
        <v>64</v>
      </c>
      <c r="K5" s="272" t="s">
        <v>23</v>
      </c>
      <c r="L5" s="274" t="s">
        <v>24</v>
      </c>
      <c r="M5" s="272" t="s">
        <v>19</v>
      </c>
      <c r="N5" s="273" t="s">
        <v>25</v>
      </c>
      <c r="O5" s="272" t="s">
        <v>26</v>
      </c>
      <c r="P5" s="272" t="s">
        <v>37</v>
      </c>
      <c r="Q5" s="273" t="s">
        <v>27</v>
      </c>
      <c r="R5" s="274" t="s">
        <v>28</v>
      </c>
      <c r="S5" s="529"/>
    </row>
    <row r="6" spans="2:21" s="3" customFormat="1" ht="26.25" customHeight="1" thickBot="1">
      <c r="B6" s="602" t="s">
        <v>127</v>
      </c>
      <c r="C6" s="603"/>
      <c r="D6" s="603"/>
      <c r="E6" s="603"/>
      <c r="F6" s="603"/>
      <c r="G6" s="603"/>
      <c r="H6" s="603"/>
      <c r="I6" s="603"/>
      <c r="J6" s="603"/>
      <c r="K6" s="603"/>
      <c r="L6" s="603"/>
      <c r="M6" s="603"/>
      <c r="N6" s="603"/>
      <c r="O6" s="603"/>
      <c r="P6" s="603"/>
      <c r="Q6" s="603"/>
      <c r="R6" s="603"/>
      <c r="S6" s="604"/>
    </row>
    <row r="7" spans="2:21" ht="64.5" customHeight="1" thickBot="1">
      <c r="B7" s="581" t="s">
        <v>29</v>
      </c>
      <c r="C7" s="147" t="s">
        <v>277</v>
      </c>
      <c r="D7" s="236" t="s">
        <v>16</v>
      </c>
      <c r="E7" s="236" t="s">
        <v>349</v>
      </c>
      <c r="F7" s="182">
        <v>14</v>
      </c>
      <c r="G7" s="82">
        <v>14</v>
      </c>
      <c r="H7" s="82">
        <f>(G7/F7)*100</f>
        <v>100</v>
      </c>
      <c r="I7" s="105"/>
      <c r="J7" s="82">
        <v>20</v>
      </c>
      <c r="K7" s="82">
        <v>20</v>
      </c>
      <c r="L7" s="331">
        <f t="shared" ref="L7:L10" si="0">(K7/J7)*100</f>
        <v>100</v>
      </c>
      <c r="M7" s="586">
        <v>471273282</v>
      </c>
      <c r="N7" s="590">
        <v>471173779.35000002</v>
      </c>
      <c r="O7" s="605">
        <f>(N7/M7)*100</f>
        <v>99.97888642242188</v>
      </c>
      <c r="P7" s="586">
        <f>(500908000+248987676.16+M7)</f>
        <v>1221168958.1599998</v>
      </c>
      <c r="Q7" s="590">
        <f>(422119749.98+248981255.18+N7)</f>
        <v>1142274784.5100002</v>
      </c>
      <c r="R7" s="605">
        <f>(Q7/P7)*100</f>
        <v>93.539454706671094</v>
      </c>
      <c r="S7" s="183"/>
    </row>
    <row r="8" spans="2:21" ht="157.5" customHeight="1">
      <c r="B8" s="582"/>
      <c r="C8" s="125" t="s">
        <v>278</v>
      </c>
      <c r="D8" s="329" t="s">
        <v>16</v>
      </c>
      <c r="E8" s="329" t="s">
        <v>279</v>
      </c>
      <c r="F8" s="107">
        <v>14</v>
      </c>
      <c r="G8" s="82">
        <v>14</v>
      </c>
      <c r="H8" s="89">
        <f>(G8/F8)*100</f>
        <v>100</v>
      </c>
      <c r="I8" s="106"/>
      <c r="J8" s="89">
        <v>20</v>
      </c>
      <c r="K8" s="89">
        <v>20</v>
      </c>
      <c r="L8" s="332">
        <f t="shared" si="0"/>
        <v>100</v>
      </c>
      <c r="M8" s="587"/>
      <c r="N8" s="591"/>
      <c r="O8" s="606"/>
      <c r="P8" s="587"/>
      <c r="Q8" s="591"/>
      <c r="R8" s="606"/>
      <c r="S8" s="240"/>
    </row>
    <row r="9" spans="2:21" ht="57" customHeight="1" thickBot="1">
      <c r="B9" s="582"/>
      <c r="C9" s="125" t="s">
        <v>280</v>
      </c>
      <c r="D9" s="329" t="s">
        <v>16</v>
      </c>
      <c r="E9" s="329" t="s">
        <v>133</v>
      </c>
      <c r="F9" s="107">
        <v>19</v>
      </c>
      <c r="G9" s="89">
        <v>19</v>
      </c>
      <c r="H9" s="89">
        <f t="shared" ref="H9:H13" si="1">(G9/F9)*100</f>
        <v>100</v>
      </c>
      <c r="I9" s="106"/>
      <c r="J9" s="89">
        <v>19</v>
      </c>
      <c r="K9" s="89">
        <v>19</v>
      </c>
      <c r="L9" s="332">
        <f t="shared" si="0"/>
        <v>100</v>
      </c>
      <c r="M9" s="587"/>
      <c r="N9" s="591"/>
      <c r="O9" s="606"/>
      <c r="P9" s="587"/>
      <c r="Q9" s="591"/>
      <c r="R9" s="606"/>
      <c r="S9" s="240"/>
      <c r="T9" s="244"/>
      <c r="U9" s="244"/>
    </row>
    <row r="10" spans="2:21" ht="75.75" customHeight="1" thickBot="1">
      <c r="B10" s="582"/>
      <c r="C10" s="125" t="s">
        <v>281</v>
      </c>
      <c r="D10" s="329" t="s">
        <v>16</v>
      </c>
      <c r="E10" s="329" t="s">
        <v>279</v>
      </c>
      <c r="F10" s="89">
        <v>1</v>
      </c>
      <c r="G10" s="89">
        <v>1</v>
      </c>
      <c r="H10" s="89">
        <f t="shared" si="1"/>
        <v>100</v>
      </c>
      <c r="I10" s="228"/>
      <c r="J10" s="89">
        <v>1</v>
      </c>
      <c r="K10" s="89">
        <v>1</v>
      </c>
      <c r="L10" s="332">
        <f t="shared" si="0"/>
        <v>100</v>
      </c>
      <c r="M10" s="588"/>
      <c r="N10" s="592"/>
      <c r="O10" s="607"/>
      <c r="P10" s="588"/>
      <c r="Q10" s="592"/>
      <c r="R10" s="607"/>
      <c r="S10" s="184"/>
      <c r="T10" s="244"/>
      <c r="U10" s="244"/>
    </row>
    <row r="11" spans="2:21" ht="75.75" customHeight="1">
      <c r="B11" s="582"/>
      <c r="C11" s="125" t="s">
        <v>128</v>
      </c>
      <c r="D11" s="329" t="s">
        <v>16</v>
      </c>
      <c r="E11" s="329" t="s">
        <v>129</v>
      </c>
      <c r="F11" s="107">
        <v>0</v>
      </c>
      <c r="G11" s="107"/>
      <c r="H11" s="89">
        <v>0</v>
      </c>
      <c r="I11" s="106"/>
      <c r="J11" s="89">
        <v>2</v>
      </c>
      <c r="K11" s="107">
        <v>2</v>
      </c>
      <c r="L11" s="332">
        <f>(K11/J11)*100</f>
        <v>100</v>
      </c>
      <c r="M11" s="588"/>
      <c r="N11" s="592"/>
      <c r="O11" s="607"/>
      <c r="P11" s="588"/>
      <c r="Q11" s="592"/>
      <c r="R11" s="607"/>
      <c r="S11" s="184"/>
      <c r="T11" s="295"/>
      <c r="U11" s="295"/>
    </row>
    <row r="12" spans="2:21" ht="64.5" customHeight="1">
      <c r="B12" s="582"/>
      <c r="C12" s="125" t="s">
        <v>130</v>
      </c>
      <c r="D12" s="329" t="s">
        <v>16</v>
      </c>
      <c r="E12" s="328" t="s">
        <v>131</v>
      </c>
      <c r="F12" s="107">
        <v>0</v>
      </c>
      <c r="G12" s="75"/>
      <c r="H12" s="89">
        <v>0</v>
      </c>
      <c r="I12" s="106"/>
      <c r="J12" s="89">
        <v>2</v>
      </c>
      <c r="K12" s="75">
        <v>2</v>
      </c>
      <c r="L12" s="332">
        <f>(K12/J12)*100</f>
        <v>100</v>
      </c>
      <c r="M12" s="588"/>
      <c r="N12" s="592"/>
      <c r="O12" s="607"/>
      <c r="P12" s="588"/>
      <c r="Q12" s="592"/>
      <c r="R12" s="607"/>
      <c r="S12" s="184"/>
    </row>
    <row r="13" spans="2:21" ht="54.75" thickBot="1">
      <c r="B13" s="582"/>
      <c r="C13" s="125" t="s">
        <v>390</v>
      </c>
      <c r="D13" s="128"/>
      <c r="E13" s="127"/>
      <c r="F13" s="333">
        <v>2</v>
      </c>
      <c r="G13" s="334">
        <v>2</v>
      </c>
      <c r="H13" s="89">
        <f t="shared" si="1"/>
        <v>100</v>
      </c>
      <c r="I13" s="335"/>
      <c r="J13" s="83">
        <v>2</v>
      </c>
      <c r="K13" s="334">
        <v>2</v>
      </c>
      <c r="L13" s="332">
        <f>(K13/J13)*100</f>
        <v>100</v>
      </c>
      <c r="M13" s="588"/>
      <c r="N13" s="592"/>
      <c r="O13" s="607"/>
      <c r="P13" s="588"/>
      <c r="Q13" s="592"/>
      <c r="R13" s="607"/>
      <c r="S13" s="184"/>
    </row>
    <row r="14" spans="2:21" ht="36" customHeight="1" thickBot="1">
      <c r="B14" s="176"/>
      <c r="C14" s="597" t="s">
        <v>126</v>
      </c>
      <c r="D14" s="598"/>
      <c r="E14" s="598"/>
      <c r="F14" s="336">
        <v>500</v>
      </c>
      <c r="G14" s="337">
        <f>(H14/F14)*100</f>
        <v>100</v>
      </c>
      <c r="H14" s="336">
        <f>SUM(H7:H13)</f>
        <v>500</v>
      </c>
      <c r="I14" s="338"/>
      <c r="J14" s="338">
        <v>700</v>
      </c>
      <c r="K14" s="337">
        <f>(L14/J14)*100</f>
        <v>100</v>
      </c>
      <c r="L14" s="339">
        <f>SUM(L7:L13)</f>
        <v>700</v>
      </c>
      <c r="M14" s="589"/>
      <c r="N14" s="593"/>
      <c r="O14" s="608"/>
      <c r="P14" s="589"/>
      <c r="Q14" s="593"/>
      <c r="R14" s="608"/>
      <c r="S14" s="287"/>
      <c r="T14" s="27"/>
    </row>
    <row r="15" spans="2:21" ht="58.5" customHeight="1" thickBot="1">
      <c r="B15" s="583" t="s">
        <v>127</v>
      </c>
      <c r="C15" s="584"/>
      <c r="D15" s="584"/>
      <c r="E15" s="584"/>
      <c r="F15" s="584"/>
      <c r="G15" s="584"/>
      <c r="H15" s="584"/>
      <c r="I15" s="584"/>
      <c r="J15" s="584"/>
      <c r="K15" s="584"/>
      <c r="L15" s="585"/>
      <c r="M15" s="177"/>
      <c r="N15" s="178"/>
      <c r="O15" s="179"/>
      <c r="P15" s="177"/>
      <c r="Q15" s="178"/>
      <c r="R15" s="180"/>
      <c r="S15" s="181"/>
      <c r="T15" s="27"/>
      <c r="U15" s="27"/>
    </row>
    <row r="16" spans="2:21" ht="58.5" customHeight="1" thickBot="1">
      <c r="B16" s="582" t="s">
        <v>141</v>
      </c>
      <c r="C16" s="61" t="s">
        <v>40</v>
      </c>
      <c r="D16" s="140" t="s">
        <v>15</v>
      </c>
      <c r="E16" s="140" t="s">
        <v>41</v>
      </c>
      <c r="F16" s="185">
        <v>0</v>
      </c>
      <c r="G16" s="33">
        <v>0</v>
      </c>
      <c r="H16" s="33">
        <v>0</v>
      </c>
      <c r="I16" s="205"/>
      <c r="J16" s="185">
        <v>2</v>
      </c>
      <c r="K16" s="33">
        <v>2</v>
      </c>
      <c r="L16" s="33">
        <f t="shared" ref="L16:L21" si="2">(K16/J16)*100</f>
        <v>100</v>
      </c>
      <c r="M16" s="575">
        <v>347323667.14999998</v>
      </c>
      <c r="N16" s="578">
        <v>347220625.13</v>
      </c>
      <c r="O16" s="599">
        <f>(N16/M16)*100</f>
        <v>99.970332565918838</v>
      </c>
      <c r="P16" s="575">
        <f>(150340178+320000000+M16)</f>
        <v>817663845.14999998</v>
      </c>
      <c r="Q16" s="578">
        <f>(150339184.89+319931382.41+N16)</f>
        <v>817491192.43000007</v>
      </c>
      <c r="R16" s="599">
        <f>(Q16/P16)*100</f>
        <v>99.978884633211564</v>
      </c>
      <c r="S16" s="309"/>
      <c r="T16" s="27"/>
      <c r="U16" s="27"/>
    </row>
    <row r="17" spans="2:21" ht="99" customHeight="1" thickBot="1">
      <c r="B17" s="582"/>
      <c r="C17" s="143" t="s">
        <v>282</v>
      </c>
      <c r="D17" s="259" t="s">
        <v>15</v>
      </c>
      <c r="E17" s="258" t="s">
        <v>14</v>
      </c>
      <c r="F17" s="36">
        <v>1</v>
      </c>
      <c r="G17" s="39">
        <v>0</v>
      </c>
      <c r="H17" s="33">
        <v>0</v>
      </c>
      <c r="I17" s="206"/>
      <c r="J17" s="36">
        <v>1</v>
      </c>
      <c r="K17" s="39">
        <v>0</v>
      </c>
      <c r="L17" s="33">
        <f t="shared" si="2"/>
        <v>0</v>
      </c>
      <c r="M17" s="576"/>
      <c r="N17" s="579"/>
      <c r="O17" s="600"/>
      <c r="P17" s="576"/>
      <c r="Q17" s="579"/>
      <c r="R17" s="600"/>
      <c r="S17" s="310"/>
      <c r="T17" s="27"/>
      <c r="U17" s="27"/>
    </row>
    <row r="18" spans="2:21" ht="58.5" customHeight="1">
      <c r="B18" s="582"/>
      <c r="C18" s="143" t="s">
        <v>283</v>
      </c>
      <c r="D18" s="259" t="s">
        <v>15</v>
      </c>
      <c r="E18" s="258" t="s">
        <v>213</v>
      </c>
      <c r="F18" s="36">
        <v>1</v>
      </c>
      <c r="G18" s="39">
        <v>1</v>
      </c>
      <c r="H18" s="39">
        <f>(G18/F18)*100</f>
        <v>100</v>
      </c>
      <c r="I18" s="206"/>
      <c r="J18" s="36">
        <v>1</v>
      </c>
      <c r="K18" s="39">
        <v>1</v>
      </c>
      <c r="L18" s="33">
        <f t="shared" si="2"/>
        <v>100</v>
      </c>
      <c r="M18" s="576"/>
      <c r="N18" s="579"/>
      <c r="O18" s="600"/>
      <c r="P18" s="576"/>
      <c r="Q18" s="579"/>
      <c r="R18" s="600"/>
      <c r="S18" s="310"/>
      <c r="T18" s="27"/>
      <c r="U18" s="27"/>
    </row>
    <row r="19" spans="2:21" ht="60">
      <c r="B19" s="582"/>
      <c r="C19" s="143" t="s">
        <v>132</v>
      </c>
      <c r="D19" s="259" t="s">
        <v>133</v>
      </c>
      <c r="E19" s="258" t="s">
        <v>134</v>
      </c>
      <c r="F19" s="36">
        <v>7</v>
      </c>
      <c r="G19" s="39">
        <v>7</v>
      </c>
      <c r="H19" s="39">
        <f>(G19/F19)*100</f>
        <v>100</v>
      </c>
      <c r="I19" s="206"/>
      <c r="J19" s="36">
        <v>21</v>
      </c>
      <c r="K19" s="39">
        <v>21</v>
      </c>
      <c r="L19" s="39">
        <f t="shared" si="2"/>
        <v>100</v>
      </c>
      <c r="M19" s="576"/>
      <c r="N19" s="579"/>
      <c r="O19" s="600"/>
      <c r="P19" s="576"/>
      <c r="Q19" s="579"/>
      <c r="R19" s="600"/>
      <c r="S19" s="357" t="s">
        <v>389</v>
      </c>
      <c r="T19" s="27"/>
      <c r="U19" s="27"/>
    </row>
    <row r="20" spans="2:21" ht="94.5" customHeight="1">
      <c r="B20" s="582"/>
      <c r="C20" s="239" t="s">
        <v>135</v>
      </c>
      <c r="D20" s="259" t="s">
        <v>15</v>
      </c>
      <c r="E20" s="258" t="s">
        <v>136</v>
      </c>
      <c r="F20" s="36">
        <v>7</v>
      </c>
      <c r="G20" s="39">
        <v>7</v>
      </c>
      <c r="H20" s="39">
        <f>(G20/F20)*100</f>
        <v>100</v>
      </c>
      <c r="I20" s="206"/>
      <c r="J20" s="36">
        <v>21</v>
      </c>
      <c r="K20" s="39">
        <v>21</v>
      </c>
      <c r="L20" s="39">
        <f t="shared" si="2"/>
        <v>100</v>
      </c>
      <c r="M20" s="576"/>
      <c r="N20" s="579"/>
      <c r="O20" s="600"/>
      <c r="P20" s="576"/>
      <c r="Q20" s="579"/>
      <c r="R20" s="600"/>
      <c r="S20" s="310"/>
      <c r="T20" s="27"/>
      <c r="U20" s="27"/>
    </row>
    <row r="21" spans="2:21" ht="58.5" customHeight="1">
      <c r="B21" s="582"/>
      <c r="C21" s="239" t="s">
        <v>137</v>
      </c>
      <c r="D21" s="259" t="s">
        <v>15</v>
      </c>
      <c r="E21" s="259" t="s">
        <v>138</v>
      </c>
      <c r="F21" s="36">
        <v>1</v>
      </c>
      <c r="G21" s="39">
        <v>0</v>
      </c>
      <c r="H21" s="39">
        <f t="shared" ref="H21:H22" si="3">(G21/F21)*100</f>
        <v>0</v>
      </c>
      <c r="I21" s="206"/>
      <c r="J21" s="36">
        <v>3</v>
      </c>
      <c r="K21" s="39">
        <v>0</v>
      </c>
      <c r="L21" s="39">
        <f t="shared" si="2"/>
        <v>0</v>
      </c>
      <c r="M21" s="576"/>
      <c r="N21" s="579"/>
      <c r="O21" s="600"/>
      <c r="P21" s="576"/>
      <c r="Q21" s="579"/>
      <c r="R21" s="600"/>
      <c r="S21" s="310"/>
      <c r="T21" s="27"/>
      <c r="U21" s="27"/>
    </row>
    <row r="22" spans="2:21" ht="46.5" customHeight="1" thickBot="1">
      <c r="B22" s="582"/>
      <c r="C22" s="62" t="s">
        <v>139</v>
      </c>
      <c r="D22" s="186" t="s">
        <v>16</v>
      </c>
      <c r="E22" s="144" t="s">
        <v>140</v>
      </c>
      <c r="F22" s="159">
        <v>50</v>
      </c>
      <c r="G22" s="187">
        <v>50</v>
      </c>
      <c r="H22" s="39">
        <f t="shared" si="3"/>
        <v>100</v>
      </c>
      <c r="I22" s="207"/>
      <c r="J22" s="159">
        <v>150</v>
      </c>
      <c r="K22" s="187">
        <v>150</v>
      </c>
      <c r="L22" s="187">
        <v>100</v>
      </c>
      <c r="M22" s="577"/>
      <c r="N22" s="580"/>
      <c r="O22" s="601"/>
      <c r="P22" s="577"/>
      <c r="Q22" s="580"/>
      <c r="R22" s="601"/>
      <c r="S22" s="311" t="s">
        <v>267</v>
      </c>
      <c r="T22" s="27"/>
      <c r="U22" s="27"/>
    </row>
    <row r="23" spans="2:21" ht="39.75" customHeight="1" thickBot="1">
      <c r="B23" s="51"/>
      <c r="C23" s="594" t="s">
        <v>126</v>
      </c>
      <c r="D23" s="595"/>
      <c r="E23" s="596"/>
      <c r="F23" s="288">
        <v>600</v>
      </c>
      <c r="G23" s="299">
        <f>(H23/F23)*100</f>
        <v>66.666666666666657</v>
      </c>
      <c r="H23" s="288">
        <f>SUM(H16:H22)</f>
        <v>400</v>
      </c>
      <c r="I23" s="219"/>
      <c r="J23" s="219">
        <v>700</v>
      </c>
      <c r="K23" s="299">
        <f>(L23/J23)*100</f>
        <v>71.428571428571431</v>
      </c>
      <c r="L23" s="51">
        <f>SUM(L16:L22)</f>
        <v>500</v>
      </c>
      <c r="M23" s="67"/>
      <c r="N23" s="68"/>
      <c r="O23" s="69"/>
      <c r="P23" s="67"/>
      <c r="Q23" s="68"/>
      <c r="R23" s="70"/>
      <c r="S23" s="289"/>
      <c r="T23" s="312"/>
      <c r="U23" s="1"/>
    </row>
    <row r="24" spans="2:21">
      <c r="T24" s="1"/>
      <c r="U24" s="1"/>
    </row>
    <row r="25" spans="2:21">
      <c r="T25" s="1"/>
      <c r="U25" s="1"/>
    </row>
    <row r="26" spans="2:21">
      <c r="T26" s="1"/>
      <c r="U26" s="1"/>
    </row>
    <row r="27" spans="2:21">
      <c r="T27" s="1"/>
      <c r="U27" s="1"/>
    </row>
    <row r="28" spans="2:21">
      <c r="T28" s="1"/>
      <c r="U28" s="1"/>
    </row>
    <row r="29" spans="2:21">
      <c r="T29" s="1"/>
      <c r="U29" s="1"/>
    </row>
    <row r="30" spans="2:21">
      <c r="T30" s="1"/>
      <c r="U30" s="1"/>
    </row>
    <row r="31" spans="2:21">
      <c r="T31" s="1"/>
      <c r="U31" s="1"/>
    </row>
    <row r="32" spans="2:21">
      <c r="T32" s="1"/>
      <c r="U32" s="1"/>
    </row>
  </sheetData>
  <mergeCells count="24">
    <mergeCell ref="C23:E23"/>
    <mergeCell ref="C14:E14"/>
    <mergeCell ref="M16:M22"/>
    <mergeCell ref="O16:O22"/>
    <mergeCell ref="B2:S2"/>
    <mergeCell ref="B3:S3"/>
    <mergeCell ref="B6:S6"/>
    <mergeCell ref="B4:B5"/>
    <mergeCell ref="O7:O14"/>
    <mergeCell ref="M4:R4"/>
    <mergeCell ref="P7:P14"/>
    <mergeCell ref="S4:S5"/>
    <mergeCell ref="R7:R14"/>
    <mergeCell ref="Q7:Q14"/>
    <mergeCell ref="C4:L4"/>
    <mergeCell ref="R16:R22"/>
    <mergeCell ref="P16:P22"/>
    <mergeCell ref="Q16:Q22"/>
    <mergeCell ref="B7:B13"/>
    <mergeCell ref="B15:L15"/>
    <mergeCell ref="B16:B22"/>
    <mergeCell ref="N16:N22"/>
    <mergeCell ref="M7:M14"/>
    <mergeCell ref="N7:N14"/>
  </mergeCells>
  <phoneticPr fontId="0" type="noConversion"/>
  <printOptions horizontalCentered="1" verticalCentered="1"/>
  <pageMargins left="0.19685039370078741" right="0.19685039370078741" top="0.19685039370078741" bottom="0.19685039370078741" header="0.19685039370078741" footer="0"/>
  <pageSetup scale="36"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dimension ref="B1:W16"/>
  <sheetViews>
    <sheetView view="pageBreakPreview" topLeftCell="A10" zoomScale="60" zoomScaleNormal="70" workbookViewId="0">
      <selection activeCell="O16" sqref="O16"/>
    </sheetView>
  </sheetViews>
  <sheetFormatPr baseColWidth="10" defaultRowHeight="12.75"/>
  <cols>
    <col min="1" max="1" width="3.85546875" customWidth="1"/>
    <col min="2" max="2" width="29.28515625" customWidth="1"/>
    <col min="3" max="3" width="77" customWidth="1"/>
    <col min="4" max="4" width="27.85546875" customWidth="1"/>
    <col min="5" max="5" width="60.140625" customWidth="1"/>
    <col min="6" max="6" width="7" customWidth="1"/>
    <col min="7" max="7" width="13.140625" customWidth="1"/>
    <col min="8" max="8" width="14.7109375" customWidth="1"/>
    <col min="9" max="9" width="7.28515625" customWidth="1"/>
    <col min="10" max="10" width="9" customWidth="1"/>
    <col min="11" max="11" width="6.140625" customWidth="1"/>
    <col min="12" max="12" width="7.85546875" customWidth="1"/>
    <col min="13" max="13" width="5.5703125" customWidth="1"/>
    <col min="14" max="15" width="4.140625" customWidth="1"/>
    <col min="16" max="16" width="9" customWidth="1"/>
    <col min="17" max="17" width="8.28515625" hidden="1" customWidth="1"/>
    <col min="18" max="18" width="4.7109375" customWidth="1"/>
    <col min="19" max="19" width="5.140625" customWidth="1"/>
    <col min="20" max="20" width="6.140625" customWidth="1"/>
    <col min="21" max="21" width="9.5703125" customWidth="1"/>
    <col min="22" max="22" width="21.28515625" customWidth="1"/>
    <col min="23" max="23" width="13" customWidth="1"/>
  </cols>
  <sheetData>
    <row r="1" spans="2:23" ht="39" customHeight="1" thickBot="1">
      <c r="B1" s="519" t="s">
        <v>56</v>
      </c>
      <c r="C1" s="520"/>
      <c r="D1" s="520"/>
      <c r="E1" s="520"/>
      <c r="F1" s="520"/>
      <c r="G1" s="520"/>
      <c r="H1" s="520"/>
      <c r="I1" s="520"/>
      <c r="J1" s="520"/>
      <c r="K1" s="520"/>
      <c r="L1" s="520"/>
      <c r="M1" s="520"/>
      <c r="N1" s="520"/>
      <c r="O1" s="520"/>
      <c r="P1" s="520"/>
      <c r="Q1" s="520"/>
      <c r="R1" s="520"/>
      <c r="S1" s="520"/>
      <c r="T1" s="520"/>
      <c r="U1" s="521"/>
    </row>
    <row r="2" spans="2:23" ht="25.5" customHeight="1" thickBot="1">
      <c r="B2" s="519" t="s">
        <v>403</v>
      </c>
      <c r="C2" s="520"/>
      <c r="D2" s="520"/>
      <c r="E2" s="520"/>
      <c r="F2" s="520"/>
      <c r="G2" s="520"/>
      <c r="H2" s="520"/>
      <c r="I2" s="520"/>
      <c r="J2" s="520"/>
      <c r="K2" s="520"/>
      <c r="L2" s="520"/>
      <c r="M2" s="520"/>
      <c r="N2" s="520"/>
      <c r="O2" s="520"/>
      <c r="P2" s="520"/>
      <c r="Q2" s="520"/>
      <c r="R2" s="520"/>
      <c r="S2" s="520"/>
      <c r="T2" s="520"/>
      <c r="U2" s="521"/>
    </row>
    <row r="3" spans="2:23" ht="40.5" customHeight="1" thickBot="1">
      <c r="B3" s="530" t="s">
        <v>55</v>
      </c>
      <c r="C3" s="519" t="s">
        <v>65</v>
      </c>
      <c r="D3" s="520"/>
      <c r="E3" s="520"/>
      <c r="F3" s="520"/>
      <c r="G3" s="520"/>
      <c r="H3" s="520"/>
      <c r="I3" s="520"/>
      <c r="J3" s="520"/>
      <c r="K3" s="527"/>
      <c r="L3" s="527"/>
      <c r="M3" s="527"/>
      <c r="N3" s="519" t="s">
        <v>36</v>
      </c>
      <c r="O3" s="520"/>
      <c r="P3" s="520"/>
      <c r="Q3" s="520"/>
      <c r="R3" s="520"/>
      <c r="S3" s="520"/>
      <c r="T3" s="520"/>
      <c r="U3" s="528" t="s">
        <v>18</v>
      </c>
    </row>
    <row r="4" spans="2:23" ht="321" customHeight="1" thickBot="1">
      <c r="B4" s="531"/>
      <c r="C4" s="270" t="s">
        <v>32</v>
      </c>
      <c r="D4" s="271" t="s">
        <v>33</v>
      </c>
      <c r="E4" s="270" t="s">
        <v>0</v>
      </c>
      <c r="F4" s="272" t="s">
        <v>20</v>
      </c>
      <c r="G4" s="272" t="s">
        <v>21</v>
      </c>
      <c r="H4" s="273" t="s">
        <v>22</v>
      </c>
      <c r="I4" s="272" t="s">
        <v>53</v>
      </c>
      <c r="J4" s="272" t="s">
        <v>64</v>
      </c>
      <c r="K4" s="272" t="s">
        <v>23</v>
      </c>
      <c r="L4" s="274" t="s">
        <v>24</v>
      </c>
      <c r="M4" s="272"/>
      <c r="N4" s="272" t="s">
        <v>19</v>
      </c>
      <c r="O4" s="273" t="s">
        <v>25</v>
      </c>
      <c r="P4" s="272" t="s">
        <v>26</v>
      </c>
      <c r="Q4" s="272" t="s">
        <v>26</v>
      </c>
      <c r="R4" s="272" t="s">
        <v>37</v>
      </c>
      <c r="S4" s="273" t="s">
        <v>27</v>
      </c>
      <c r="T4" s="274" t="s">
        <v>28</v>
      </c>
      <c r="U4" s="529"/>
    </row>
    <row r="5" spans="2:23" ht="24" customHeight="1" thickBot="1">
      <c r="B5" s="602" t="s">
        <v>142</v>
      </c>
      <c r="C5" s="603"/>
      <c r="D5" s="603"/>
      <c r="E5" s="603"/>
      <c r="F5" s="603"/>
      <c r="G5" s="603"/>
      <c r="H5" s="603"/>
      <c r="I5" s="603"/>
      <c r="J5" s="603"/>
      <c r="K5" s="603"/>
      <c r="L5" s="603"/>
      <c r="M5" s="616"/>
      <c r="N5" s="616"/>
      <c r="O5" s="616"/>
      <c r="P5" s="616"/>
      <c r="Q5" s="616"/>
      <c r="R5" s="616"/>
      <c r="S5" s="616"/>
      <c r="T5" s="616"/>
      <c r="U5" s="617"/>
    </row>
    <row r="6" spans="2:23" ht="75" customHeight="1">
      <c r="B6" s="613" t="s">
        <v>143</v>
      </c>
      <c r="C6" s="261" t="s">
        <v>46</v>
      </c>
      <c r="D6" s="261" t="s">
        <v>16</v>
      </c>
      <c r="E6" s="261" t="s">
        <v>47</v>
      </c>
      <c r="F6" s="235">
        <v>3</v>
      </c>
      <c r="G6" s="375">
        <v>3</v>
      </c>
      <c r="H6" s="265">
        <f t="shared" ref="H6:H13" si="0">(G6/F6)*100</f>
        <v>100</v>
      </c>
      <c r="I6" s="265"/>
      <c r="J6" s="265">
        <v>9</v>
      </c>
      <c r="K6" s="265">
        <v>9</v>
      </c>
      <c r="L6" s="265">
        <f>(K6/J6)*100</f>
        <v>100</v>
      </c>
      <c r="M6" s="609"/>
      <c r="N6" s="547">
        <v>1186213443.49</v>
      </c>
      <c r="O6" s="611">
        <v>1186059699.4300001</v>
      </c>
      <c r="P6" s="610">
        <f>(O6/N6)</f>
        <v>0.99987039089731811</v>
      </c>
      <c r="Q6" s="610" t="e">
        <f>(O6/M6)</f>
        <v>#DIV/0!</v>
      </c>
      <c r="R6" s="547">
        <f>(566555299+1260237419.31+N6)</f>
        <v>3013006161.8000002</v>
      </c>
      <c r="S6" s="611">
        <f>(566033787.68+1249952803.64+O6)</f>
        <v>3002046290.75</v>
      </c>
      <c r="T6" s="610">
        <f>(S6/R6)</f>
        <v>0.99636247970915115</v>
      </c>
      <c r="U6" s="190"/>
    </row>
    <row r="7" spans="2:23" ht="82.5" customHeight="1">
      <c r="B7" s="614"/>
      <c r="C7" s="267" t="s">
        <v>48</v>
      </c>
      <c r="D7" s="261" t="s">
        <v>144</v>
      </c>
      <c r="E7" s="261" t="s">
        <v>49</v>
      </c>
      <c r="F7" s="73">
        <v>0</v>
      </c>
      <c r="G7" s="375"/>
      <c r="H7" s="265">
        <v>0</v>
      </c>
      <c r="I7" s="227"/>
      <c r="J7" s="265">
        <v>21</v>
      </c>
      <c r="K7" s="265">
        <v>21</v>
      </c>
      <c r="L7" s="265">
        <f t="shared" ref="L7:L15" si="1">(K7/J7)*100</f>
        <v>100</v>
      </c>
      <c r="M7" s="609"/>
      <c r="N7" s="547"/>
      <c r="O7" s="612"/>
      <c r="P7" s="610"/>
      <c r="Q7" s="610"/>
      <c r="R7" s="547"/>
      <c r="S7" s="612"/>
      <c r="T7" s="610"/>
      <c r="U7" s="98"/>
    </row>
    <row r="8" spans="2:23" ht="98.25" customHeight="1">
      <c r="B8" s="614"/>
      <c r="C8" s="261" t="s">
        <v>50</v>
      </c>
      <c r="D8" s="261" t="s">
        <v>15</v>
      </c>
      <c r="E8" s="265" t="s">
        <v>145</v>
      </c>
      <c r="F8" s="73">
        <v>21</v>
      </c>
      <c r="G8" s="375">
        <v>21</v>
      </c>
      <c r="H8" s="265">
        <f t="shared" si="0"/>
        <v>100</v>
      </c>
      <c r="I8" s="227"/>
      <c r="J8" s="265">
        <v>21</v>
      </c>
      <c r="K8" s="265">
        <v>21</v>
      </c>
      <c r="L8" s="265">
        <f t="shared" si="1"/>
        <v>100</v>
      </c>
      <c r="M8" s="609"/>
      <c r="N8" s="547"/>
      <c r="O8" s="612"/>
      <c r="P8" s="610"/>
      <c r="Q8" s="610"/>
      <c r="R8" s="547"/>
      <c r="S8" s="612"/>
      <c r="T8" s="610"/>
      <c r="U8" s="98"/>
    </row>
    <row r="9" spans="2:23" ht="147" customHeight="1">
      <c r="B9" s="614"/>
      <c r="C9" s="374" t="s">
        <v>284</v>
      </c>
      <c r="D9" s="261" t="s">
        <v>146</v>
      </c>
      <c r="E9" s="265" t="s">
        <v>276</v>
      </c>
      <c r="F9" s="73">
        <v>1</v>
      </c>
      <c r="G9" s="265">
        <v>1</v>
      </c>
      <c r="H9" s="265">
        <f t="shared" si="0"/>
        <v>100</v>
      </c>
      <c r="I9" s="227"/>
      <c r="J9" s="265">
        <v>3</v>
      </c>
      <c r="K9" s="265">
        <v>3</v>
      </c>
      <c r="L9" s="265">
        <f t="shared" si="1"/>
        <v>100</v>
      </c>
      <c r="M9" s="609"/>
      <c r="N9" s="547"/>
      <c r="O9" s="612"/>
      <c r="P9" s="610"/>
      <c r="Q9" s="610"/>
      <c r="R9" s="547"/>
      <c r="S9" s="612"/>
      <c r="T9" s="610"/>
      <c r="U9" s="231" t="s">
        <v>270</v>
      </c>
    </row>
    <row r="10" spans="2:23" ht="62.25" customHeight="1" thickBot="1">
      <c r="B10" s="614"/>
      <c r="C10" s="267" t="s">
        <v>147</v>
      </c>
      <c r="D10" s="76" t="s">
        <v>16</v>
      </c>
      <c r="E10" s="265" t="s">
        <v>145</v>
      </c>
      <c r="F10" s="89">
        <v>21</v>
      </c>
      <c r="G10" s="265">
        <v>21</v>
      </c>
      <c r="H10" s="265">
        <f t="shared" si="0"/>
        <v>100</v>
      </c>
      <c r="I10" s="227"/>
      <c r="J10" s="265">
        <v>21</v>
      </c>
      <c r="K10" s="265">
        <v>21</v>
      </c>
      <c r="L10" s="265">
        <f t="shared" si="1"/>
        <v>100</v>
      </c>
      <c r="M10" s="609"/>
      <c r="N10" s="547"/>
      <c r="O10" s="612"/>
      <c r="P10" s="610"/>
      <c r="Q10" s="610"/>
      <c r="R10" s="547"/>
      <c r="S10" s="612"/>
      <c r="T10" s="610"/>
      <c r="U10" s="98"/>
      <c r="V10" s="248"/>
      <c r="W10" s="248"/>
    </row>
    <row r="11" spans="2:23" ht="44.25" customHeight="1">
      <c r="B11" s="614"/>
      <c r="C11" s="77" t="s">
        <v>148</v>
      </c>
      <c r="D11" s="76" t="s">
        <v>16</v>
      </c>
      <c r="E11" s="265" t="s">
        <v>145</v>
      </c>
      <c r="F11" s="89">
        <v>0</v>
      </c>
      <c r="G11" s="265"/>
      <c r="H11" s="265">
        <v>0</v>
      </c>
      <c r="I11" s="78"/>
      <c r="J11" s="75">
        <v>21</v>
      </c>
      <c r="K11" s="265">
        <v>21</v>
      </c>
      <c r="L11" s="265">
        <f t="shared" si="1"/>
        <v>100</v>
      </c>
      <c r="M11" s="609"/>
      <c r="N11" s="547"/>
      <c r="O11" s="612"/>
      <c r="P11" s="610"/>
      <c r="Q11" s="610"/>
      <c r="R11" s="547"/>
      <c r="S11" s="612"/>
      <c r="T11" s="610"/>
      <c r="U11" s="98"/>
    </row>
    <row r="12" spans="2:23" ht="30.75" customHeight="1">
      <c r="B12" s="614"/>
      <c r="C12" s="518" t="s">
        <v>149</v>
      </c>
      <c r="D12" s="261" t="s">
        <v>16</v>
      </c>
      <c r="E12" s="265" t="s">
        <v>150</v>
      </c>
      <c r="F12" s="59">
        <v>0</v>
      </c>
      <c r="G12" s="265"/>
      <c r="H12" s="265">
        <v>0</v>
      </c>
      <c r="I12" s="262"/>
      <c r="J12" s="75">
        <v>1</v>
      </c>
      <c r="K12" s="265">
        <v>1</v>
      </c>
      <c r="L12" s="265">
        <f t="shared" si="1"/>
        <v>100</v>
      </c>
      <c r="M12" s="609"/>
      <c r="N12" s="547"/>
      <c r="O12" s="612"/>
      <c r="P12" s="610"/>
      <c r="Q12" s="610"/>
      <c r="R12" s="547"/>
      <c r="S12" s="612"/>
      <c r="T12" s="610"/>
      <c r="U12" s="98"/>
    </row>
    <row r="13" spans="2:23" ht="31.5" customHeight="1">
      <c r="B13" s="614"/>
      <c r="C13" s="518"/>
      <c r="D13" s="261" t="s">
        <v>16</v>
      </c>
      <c r="E13" s="265" t="s">
        <v>151</v>
      </c>
      <c r="F13" s="59">
        <v>1</v>
      </c>
      <c r="G13" s="265">
        <v>1</v>
      </c>
      <c r="H13" s="265">
        <f t="shared" si="0"/>
        <v>100</v>
      </c>
      <c r="I13" s="262"/>
      <c r="J13" s="75">
        <v>1</v>
      </c>
      <c r="K13" s="265">
        <v>1</v>
      </c>
      <c r="L13" s="265">
        <f t="shared" si="1"/>
        <v>100</v>
      </c>
      <c r="M13" s="609"/>
      <c r="N13" s="547"/>
      <c r="O13" s="612"/>
      <c r="P13" s="610"/>
      <c r="Q13" s="610"/>
      <c r="R13" s="547"/>
      <c r="S13" s="612"/>
      <c r="T13" s="610"/>
      <c r="U13" s="98" t="s">
        <v>371</v>
      </c>
    </row>
    <row r="14" spans="2:23" ht="61.5" customHeight="1">
      <c r="B14" s="614"/>
      <c r="C14" s="261" t="s">
        <v>152</v>
      </c>
      <c r="D14" s="261" t="s">
        <v>16</v>
      </c>
      <c r="E14" s="261" t="s">
        <v>153</v>
      </c>
      <c r="F14" s="59">
        <v>1</v>
      </c>
      <c r="G14" s="265">
        <v>1</v>
      </c>
      <c r="H14" s="265">
        <f>(G14/F14)*100</f>
        <v>100</v>
      </c>
      <c r="I14" s="262"/>
      <c r="J14" s="75">
        <v>1</v>
      </c>
      <c r="K14" s="265">
        <v>1</v>
      </c>
      <c r="L14" s="265">
        <f t="shared" si="1"/>
        <v>100</v>
      </c>
      <c r="M14" s="609"/>
      <c r="N14" s="547"/>
      <c r="O14" s="612"/>
      <c r="P14" s="610"/>
      <c r="Q14" s="610"/>
      <c r="R14" s="547"/>
      <c r="S14" s="612"/>
      <c r="T14" s="610"/>
      <c r="U14" s="98"/>
    </row>
    <row r="15" spans="2:23" ht="96.75" customHeight="1" thickBot="1">
      <c r="B15" s="615"/>
      <c r="C15" s="77" t="s">
        <v>285</v>
      </c>
      <c r="D15" s="265" t="s">
        <v>16</v>
      </c>
      <c r="E15" s="265" t="s">
        <v>286</v>
      </c>
      <c r="F15" s="59">
        <v>2</v>
      </c>
      <c r="G15" s="265">
        <v>2</v>
      </c>
      <c r="H15" s="342">
        <f>(G15/F15)*100</f>
        <v>100</v>
      </c>
      <c r="I15" s="262"/>
      <c r="J15" s="75">
        <v>2</v>
      </c>
      <c r="K15" s="265">
        <v>2</v>
      </c>
      <c r="L15" s="265">
        <f t="shared" si="1"/>
        <v>100</v>
      </c>
      <c r="M15" s="609"/>
      <c r="N15" s="547"/>
      <c r="O15" s="612"/>
      <c r="P15" s="610"/>
      <c r="Q15" s="610"/>
      <c r="R15" s="547"/>
      <c r="S15" s="612"/>
      <c r="T15" s="610"/>
      <c r="U15" s="426" t="s">
        <v>363</v>
      </c>
      <c r="V15" s="8"/>
    </row>
    <row r="16" spans="2:23" ht="25.5" customHeight="1" thickBot="1">
      <c r="B16" s="191"/>
      <c r="C16" s="192"/>
      <c r="D16" s="192"/>
      <c r="E16" s="193"/>
      <c r="F16" s="194">
        <v>700</v>
      </c>
      <c r="G16" s="298">
        <f>(H16/F16)*100</f>
        <v>100</v>
      </c>
      <c r="H16" s="194">
        <f>SUM(H6:H15)</f>
        <v>700</v>
      </c>
      <c r="I16" s="194"/>
      <c r="J16" s="195">
        <v>1000</v>
      </c>
      <c r="K16" s="298">
        <f>(L16/J16)*100</f>
        <v>100</v>
      </c>
      <c r="L16" s="196">
        <f>SUM(L6:L15)</f>
        <v>1000</v>
      </c>
      <c r="M16" s="197"/>
      <c r="N16" s="198"/>
      <c r="O16" s="198"/>
      <c r="P16" s="199"/>
      <c r="Q16" s="200"/>
      <c r="R16" s="198"/>
      <c r="S16" s="199"/>
      <c r="T16" s="200"/>
      <c r="U16" s="201"/>
    </row>
  </sheetData>
  <mergeCells count="17">
    <mergeCell ref="B2:U2"/>
    <mergeCell ref="B1:U1"/>
    <mergeCell ref="M6:M15"/>
    <mergeCell ref="N6:N15"/>
    <mergeCell ref="P6:P15"/>
    <mergeCell ref="Q6:Q15"/>
    <mergeCell ref="R6:R15"/>
    <mergeCell ref="S6:S15"/>
    <mergeCell ref="T6:T15"/>
    <mergeCell ref="C3:M3"/>
    <mergeCell ref="C12:C13"/>
    <mergeCell ref="B6:B15"/>
    <mergeCell ref="U3:U4"/>
    <mergeCell ref="B5:U5"/>
    <mergeCell ref="B3:B4"/>
    <mergeCell ref="N3:T3"/>
    <mergeCell ref="O6:O15"/>
  </mergeCells>
  <phoneticPr fontId="0" type="noConversion"/>
  <printOptions horizontalCentered="1"/>
  <pageMargins left="0.19685039370078741" right="0.19685039370078741" top="0.19685039370078741" bottom="0.19685039370078741" header="0.19685039370078741" footer="0"/>
  <pageSetup scale="41"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Z53"/>
  <sheetViews>
    <sheetView view="pageBreakPreview" topLeftCell="B40" zoomScale="60" zoomScaleNormal="100" workbookViewId="0">
      <selection activeCell="J45" sqref="J45:K45"/>
    </sheetView>
  </sheetViews>
  <sheetFormatPr baseColWidth="10" defaultRowHeight="12.75"/>
  <cols>
    <col min="1" max="1" width="5.140625" customWidth="1"/>
    <col min="2" max="2" width="27" customWidth="1"/>
    <col min="3" max="3" width="63.85546875" customWidth="1"/>
    <col min="4" max="4" width="31.5703125" customWidth="1"/>
    <col min="5" max="5" width="48" customWidth="1"/>
    <col min="6" max="6" width="8.5703125" customWidth="1"/>
    <col min="7" max="7" width="8" customWidth="1"/>
    <col min="8" max="8" width="7.7109375" customWidth="1"/>
    <col min="9" max="9" width="6.7109375" customWidth="1"/>
    <col min="10" max="10" width="10" customWidth="1"/>
    <col min="11" max="11" width="8.28515625" customWidth="1"/>
    <col min="12" max="12" width="7.140625" customWidth="1"/>
    <col min="13" max="13" width="6.7109375" customWidth="1"/>
    <col min="14" max="14" width="5.5703125" customWidth="1"/>
    <col min="15" max="15" width="6.5703125" customWidth="1"/>
    <col min="16" max="16" width="8.140625" customWidth="1"/>
    <col min="17" max="17" width="4.7109375" customWidth="1"/>
    <col min="18" max="18" width="4.140625" customWidth="1"/>
    <col min="19" max="19" width="7.42578125" customWidth="1"/>
    <col min="20" max="20" width="15.85546875" customWidth="1"/>
    <col min="21" max="21" width="21.42578125" customWidth="1"/>
    <col min="22" max="22" width="25.42578125" customWidth="1"/>
    <col min="23" max="23" width="20.42578125" customWidth="1"/>
    <col min="24" max="24" width="16.140625" customWidth="1"/>
  </cols>
  <sheetData>
    <row r="1" spans="1:22" ht="18.75" thickBot="1">
      <c r="A1" s="5"/>
      <c r="B1" s="9"/>
      <c r="C1" s="9"/>
      <c r="D1" s="9"/>
      <c r="E1" s="9"/>
      <c r="F1" s="9"/>
      <c r="G1" s="9"/>
      <c r="H1" s="9"/>
      <c r="I1" s="9"/>
      <c r="J1" s="9"/>
      <c r="K1" s="9"/>
      <c r="L1" s="9"/>
      <c r="M1" s="9"/>
      <c r="N1" s="9"/>
      <c r="O1" s="10"/>
      <c r="P1" s="10"/>
      <c r="Q1" s="10"/>
      <c r="R1" s="10"/>
      <c r="S1" s="10"/>
      <c r="T1" s="10"/>
    </row>
    <row r="2" spans="1:22" ht="42.75" customHeight="1" thickBot="1">
      <c r="A2" s="5"/>
      <c r="B2" s="519" t="s">
        <v>56</v>
      </c>
      <c r="C2" s="520"/>
      <c r="D2" s="520"/>
      <c r="E2" s="520"/>
      <c r="F2" s="520"/>
      <c r="G2" s="520"/>
      <c r="H2" s="520"/>
      <c r="I2" s="520"/>
      <c r="J2" s="520"/>
      <c r="K2" s="520"/>
      <c r="L2" s="520"/>
      <c r="M2" s="520"/>
      <c r="N2" s="520"/>
      <c r="O2" s="520"/>
      <c r="P2" s="520"/>
      <c r="Q2" s="520"/>
      <c r="R2" s="520"/>
      <c r="S2" s="520"/>
      <c r="T2" s="521"/>
    </row>
    <row r="3" spans="1:22" ht="19.5" customHeight="1" thickBot="1">
      <c r="A3" s="5"/>
      <c r="B3" s="519" t="s">
        <v>402</v>
      </c>
      <c r="C3" s="520"/>
      <c r="D3" s="520"/>
      <c r="E3" s="520"/>
      <c r="F3" s="520"/>
      <c r="G3" s="520"/>
      <c r="H3" s="520"/>
      <c r="I3" s="520"/>
      <c r="J3" s="520"/>
      <c r="K3" s="520"/>
      <c r="L3" s="520"/>
      <c r="M3" s="520"/>
      <c r="N3" s="520"/>
      <c r="O3" s="520"/>
      <c r="P3" s="520"/>
      <c r="Q3" s="520"/>
      <c r="R3" s="520"/>
      <c r="S3" s="520"/>
      <c r="T3" s="521"/>
    </row>
    <row r="4" spans="1:22" s="4" customFormat="1" ht="42.75" customHeight="1" thickBot="1">
      <c r="A4" s="6"/>
      <c r="B4" s="661" t="s">
        <v>55</v>
      </c>
      <c r="C4" s="519" t="s">
        <v>65</v>
      </c>
      <c r="D4" s="520"/>
      <c r="E4" s="520"/>
      <c r="F4" s="520"/>
      <c r="G4" s="520"/>
      <c r="H4" s="520"/>
      <c r="I4" s="520"/>
      <c r="J4" s="520"/>
      <c r="K4" s="527"/>
      <c r="L4" s="527"/>
      <c r="M4" s="527"/>
      <c r="N4" s="519" t="s">
        <v>36</v>
      </c>
      <c r="O4" s="520"/>
      <c r="P4" s="520"/>
      <c r="Q4" s="520"/>
      <c r="R4" s="520"/>
      <c r="S4" s="520"/>
      <c r="T4" s="528" t="s">
        <v>18</v>
      </c>
    </row>
    <row r="5" spans="1:22" ht="363" customHeight="1" thickBot="1">
      <c r="A5" s="5"/>
      <c r="B5" s="662"/>
      <c r="C5" s="270" t="s">
        <v>32</v>
      </c>
      <c r="D5" s="271" t="s">
        <v>33</v>
      </c>
      <c r="E5" s="270" t="s">
        <v>0</v>
      </c>
      <c r="F5" s="272" t="s">
        <v>20</v>
      </c>
      <c r="G5" s="272" t="s">
        <v>21</v>
      </c>
      <c r="H5" s="273" t="s">
        <v>22</v>
      </c>
      <c r="I5" s="272" t="s">
        <v>53</v>
      </c>
      <c r="J5" s="272" t="s">
        <v>64</v>
      </c>
      <c r="K5" s="272" t="s">
        <v>23</v>
      </c>
      <c r="L5" s="274" t="s">
        <v>24</v>
      </c>
      <c r="M5" s="272" t="s">
        <v>365</v>
      </c>
      <c r="N5" s="272" t="s">
        <v>19</v>
      </c>
      <c r="O5" s="273" t="s">
        <v>25</v>
      </c>
      <c r="P5" s="272" t="s">
        <v>26</v>
      </c>
      <c r="Q5" s="272" t="s">
        <v>37</v>
      </c>
      <c r="R5" s="273" t="s">
        <v>27</v>
      </c>
      <c r="S5" s="274" t="s">
        <v>28</v>
      </c>
      <c r="T5" s="529"/>
    </row>
    <row r="6" spans="1:22" ht="27" customHeight="1" thickBot="1">
      <c r="A6" s="5"/>
      <c r="B6" s="602" t="s">
        <v>157</v>
      </c>
      <c r="C6" s="603"/>
      <c r="D6" s="603"/>
      <c r="E6" s="603"/>
      <c r="F6" s="603"/>
      <c r="G6" s="603"/>
      <c r="H6" s="603"/>
      <c r="I6" s="603"/>
      <c r="J6" s="603"/>
      <c r="K6" s="603"/>
      <c r="L6" s="603"/>
      <c r="M6" s="603"/>
      <c r="N6" s="603"/>
      <c r="O6" s="603"/>
      <c r="P6" s="603"/>
      <c r="Q6" s="603"/>
      <c r="R6" s="603"/>
      <c r="S6" s="603"/>
      <c r="T6" s="604"/>
    </row>
    <row r="7" spans="1:22" ht="48.75" customHeight="1" thickBot="1">
      <c r="A7" s="7"/>
      <c r="B7" s="613" t="s">
        <v>154</v>
      </c>
      <c r="C7" s="150" t="s">
        <v>158</v>
      </c>
      <c r="D7" s="151" t="s">
        <v>16</v>
      </c>
      <c r="E7" s="151" t="s">
        <v>159</v>
      </c>
      <c r="F7" s="33">
        <v>1</v>
      </c>
      <c r="G7" s="33">
        <v>1</v>
      </c>
      <c r="H7" s="33">
        <v>100</v>
      </c>
      <c r="I7" s="79"/>
      <c r="J7" s="33">
        <v>3</v>
      </c>
      <c r="K7" s="33">
        <v>3</v>
      </c>
      <c r="L7" s="33">
        <f>(K7/J7)*100</f>
        <v>100</v>
      </c>
      <c r="M7" s="658"/>
      <c r="N7" s="626">
        <v>420428472.12</v>
      </c>
      <c r="O7" s="635">
        <v>414299814.39999998</v>
      </c>
      <c r="P7" s="638">
        <f>(O7/N7)*100</f>
        <v>98.542282902702468</v>
      </c>
      <c r="Q7" s="626">
        <f>(700000000+N7+631390589.06)</f>
        <v>1751819061.1799998</v>
      </c>
      <c r="R7" s="635">
        <f>(626106153.57+610357432.71+O7)</f>
        <v>1650763400.6800003</v>
      </c>
      <c r="S7" s="638">
        <f>(R7/Q7)*100</f>
        <v>94.231387091316961</v>
      </c>
      <c r="T7" s="11"/>
      <c r="V7" s="1"/>
    </row>
    <row r="8" spans="1:22" ht="41.25" customHeight="1" thickBot="1">
      <c r="A8" s="7"/>
      <c r="B8" s="614"/>
      <c r="C8" s="84" t="s">
        <v>160</v>
      </c>
      <c r="D8" s="149" t="s">
        <v>16</v>
      </c>
      <c r="E8" s="149" t="s">
        <v>161</v>
      </c>
      <c r="F8" s="26">
        <v>1</v>
      </c>
      <c r="G8" s="33">
        <v>1</v>
      </c>
      <c r="H8" s="33">
        <v>100</v>
      </c>
      <c r="I8" s="80"/>
      <c r="J8" s="26">
        <v>1</v>
      </c>
      <c r="K8" s="26">
        <v>1</v>
      </c>
      <c r="L8" s="26">
        <f t="shared" ref="L8:L17" si="0">(K8/J8)*100</f>
        <v>100</v>
      </c>
      <c r="M8" s="659"/>
      <c r="N8" s="627"/>
      <c r="O8" s="636"/>
      <c r="P8" s="639"/>
      <c r="Q8" s="627"/>
      <c r="R8" s="636"/>
      <c r="S8" s="639"/>
      <c r="T8" s="12"/>
      <c r="U8" s="232"/>
      <c r="V8" s="202"/>
    </row>
    <row r="9" spans="1:22" ht="41.25" customHeight="1" thickBot="1">
      <c r="A9" s="7"/>
      <c r="B9" s="614"/>
      <c r="C9" s="84" t="s">
        <v>43</v>
      </c>
      <c r="D9" s="149" t="s">
        <v>16</v>
      </c>
      <c r="E9" s="149" t="s">
        <v>162</v>
      </c>
      <c r="F9" s="26">
        <v>1</v>
      </c>
      <c r="G9" s="33">
        <v>1</v>
      </c>
      <c r="H9" s="26">
        <f t="shared" ref="H9:H11" si="1">(G9/F9)*100</f>
        <v>100</v>
      </c>
      <c r="I9" s="80"/>
      <c r="J9" s="26">
        <v>3</v>
      </c>
      <c r="K9" s="26">
        <v>3</v>
      </c>
      <c r="L9" s="26">
        <f t="shared" si="0"/>
        <v>100</v>
      </c>
      <c r="M9" s="659"/>
      <c r="N9" s="627"/>
      <c r="O9" s="636"/>
      <c r="P9" s="639"/>
      <c r="Q9" s="627"/>
      <c r="R9" s="636"/>
      <c r="S9" s="639"/>
      <c r="T9" s="12"/>
      <c r="U9" s="232"/>
      <c r="V9" s="202"/>
    </row>
    <row r="10" spans="1:22" ht="41.25" customHeight="1" thickBot="1">
      <c r="A10" s="7"/>
      <c r="B10" s="614"/>
      <c r="C10" s="84" t="s">
        <v>44</v>
      </c>
      <c r="D10" s="149" t="s">
        <v>16</v>
      </c>
      <c r="E10" s="149" t="s">
        <v>163</v>
      </c>
      <c r="F10" s="26">
        <v>25</v>
      </c>
      <c r="G10" s="33">
        <v>25</v>
      </c>
      <c r="H10" s="26">
        <f t="shared" si="1"/>
        <v>100</v>
      </c>
      <c r="I10" s="80"/>
      <c r="J10" s="26">
        <v>25</v>
      </c>
      <c r="K10" s="26">
        <v>25</v>
      </c>
      <c r="L10" s="26">
        <f t="shared" si="0"/>
        <v>100</v>
      </c>
      <c r="M10" s="659"/>
      <c r="N10" s="627"/>
      <c r="O10" s="636"/>
      <c r="P10" s="639"/>
      <c r="Q10" s="627"/>
      <c r="R10" s="636"/>
      <c r="S10" s="639"/>
      <c r="T10" s="12"/>
      <c r="U10" s="232"/>
      <c r="V10" s="202"/>
    </row>
    <row r="11" spans="1:22" ht="41.25" customHeight="1" thickBot="1">
      <c r="A11" s="7"/>
      <c r="B11" s="614"/>
      <c r="C11" s="239" t="s">
        <v>164</v>
      </c>
      <c r="D11" s="259" t="s">
        <v>16</v>
      </c>
      <c r="E11" s="258" t="s">
        <v>165</v>
      </c>
      <c r="F11" s="26">
        <v>1</v>
      </c>
      <c r="G11" s="33">
        <v>1</v>
      </c>
      <c r="H11" s="26">
        <f t="shared" si="1"/>
        <v>100</v>
      </c>
      <c r="I11" s="80"/>
      <c r="J11" s="26">
        <v>3</v>
      </c>
      <c r="K11" s="26">
        <v>3</v>
      </c>
      <c r="L11" s="26">
        <f t="shared" si="0"/>
        <v>100</v>
      </c>
      <c r="M11" s="659"/>
      <c r="N11" s="627"/>
      <c r="O11" s="636"/>
      <c r="P11" s="639"/>
      <c r="Q11" s="627"/>
      <c r="R11" s="636"/>
      <c r="S11" s="639"/>
      <c r="T11" s="12"/>
    </row>
    <row r="12" spans="1:22" ht="41.25" customHeight="1" thickBot="1">
      <c r="A12" s="7"/>
      <c r="B12" s="614"/>
      <c r="C12" s="143" t="s">
        <v>166</v>
      </c>
      <c r="D12" s="259" t="s">
        <v>16</v>
      </c>
      <c r="E12" s="258" t="s">
        <v>167</v>
      </c>
      <c r="F12" s="26">
        <v>0</v>
      </c>
      <c r="G12" s="33">
        <v>0</v>
      </c>
      <c r="H12" s="26">
        <v>0</v>
      </c>
      <c r="I12" s="80"/>
      <c r="J12" s="26">
        <v>1</v>
      </c>
      <c r="K12" s="26">
        <v>1</v>
      </c>
      <c r="L12" s="26">
        <f t="shared" si="0"/>
        <v>100</v>
      </c>
      <c r="M12" s="659"/>
      <c r="N12" s="627"/>
      <c r="O12" s="636"/>
      <c r="P12" s="639"/>
      <c r="Q12" s="627"/>
      <c r="R12" s="636"/>
      <c r="S12" s="639"/>
      <c r="T12" s="12"/>
      <c r="V12" s="225"/>
    </row>
    <row r="13" spans="1:22" ht="64.5" customHeight="1" thickBot="1">
      <c r="A13" s="7"/>
      <c r="B13" s="614"/>
      <c r="C13" s="143" t="s">
        <v>168</v>
      </c>
      <c r="D13" s="259" t="s">
        <v>3</v>
      </c>
      <c r="E13" s="258" t="s">
        <v>169</v>
      </c>
      <c r="F13" s="26">
        <v>0</v>
      </c>
      <c r="G13" s="33">
        <v>0</v>
      </c>
      <c r="H13" s="26">
        <v>0</v>
      </c>
      <c r="I13" s="80"/>
      <c r="J13" s="26">
        <v>1</v>
      </c>
      <c r="K13" s="26">
        <v>1</v>
      </c>
      <c r="L13" s="26">
        <f t="shared" si="0"/>
        <v>100</v>
      </c>
      <c r="M13" s="659"/>
      <c r="N13" s="627"/>
      <c r="O13" s="636"/>
      <c r="P13" s="639"/>
      <c r="Q13" s="627"/>
      <c r="R13" s="636"/>
      <c r="S13" s="639"/>
      <c r="T13" s="12"/>
    </row>
    <row r="14" spans="1:22" ht="45.75" customHeight="1" thickBot="1">
      <c r="A14" s="7"/>
      <c r="B14" s="614"/>
      <c r="C14" s="143" t="s">
        <v>350</v>
      </c>
      <c r="D14" s="259" t="s">
        <v>16</v>
      </c>
      <c r="E14" s="258" t="s">
        <v>170</v>
      </c>
      <c r="F14" s="26">
        <v>0</v>
      </c>
      <c r="G14" s="33">
        <v>0</v>
      </c>
      <c r="H14" s="26">
        <v>0</v>
      </c>
      <c r="I14" s="80"/>
      <c r="J14" s="26">
        <v>1</v>
      </c>
      <c r="K14" s="26">
        <v>1</v>
      </c>
      <c r="L14" s="26">
        <f t="shared" si="0"/>
        <v>100</v>
      </c>
      <c r="M14" s="659"/>
      <c r="N14" s="627"/>
      <c r="O14" s="636"/>
      <c r="P14" s="639"/>
      <c r="Q14" s="627"/>
      <c r="R14" s="636"/>
      <c r="S14" s="639"/>
      <c r="T14" s="12"/>
    </row>
    <row r="15" spans="1:22" ht="26.25" customHeight="1" thickBot="1">
      <c r="A15" s="7"/>
      <c r="B15" s="614"/>
      <c r="C15" s="143" t="s">
        <v>265</v>
      </c>
      <c r="D15" s="259" t="s">
        <v>16</v>
      </c>
      <c r="E15" s="258" t="s">
        <v>171</v>
      </c>
      <c r="F15" s="26">
        <v>0</v>
      </c>
      <c r="G15" s="33">
        <v>0</v>
      </c>
      <c r="H15" s="26">
        <v>0</v>
      </c>
      <c r="I15" s="80"/>
      <c r="J15" s="26">
        <v>1</v>
      </c>
      <c r="K15" s="26">
        <v>1</v>
      </c>
      <c r="L15" s="26">
        <f t="shared" si="0"/>
        <v>100</v>
      </c>
      <c r="M15" s="659"/>
      <c r="N15" s="627"/>
      <c r="O15" s="636"/>
      <c r="P15" s="639"/>
      <c r="Q15" s="627"/>
      <c r="R15" s="636"/>
      <c r="S15" s="639"/>
      <c r="T15" s="12"/>
    </row>
    <row r="16" spans="1:22" ht="62.25" customHeight="1">
      <c r="A16" s="7"/>
      <c r="B16" s="614"/>
      <c r="C16" s="143" t="s">
        <v>173</v>
      </c>
      <c r="D16" s="259" t="s">
        <v>16</v>
      </c>
      <c r="E16" s="258" t="s">
        <v>172</v>
      </c>
      <c r="F16" s="26">
        <v>0</v>
      </c>
      <c r="G16" s="33">
        <v>0</v>
      </c>
      <c r="H16" s="26">
        <v>0</v>
      </c>
      <c r="I16" s="80"/>
      <c r="J16" s="26">
        <v>1</v>
      </c>
      <c r="K16" s="26">
        <v>1</v>
      </c>
      <c r="L16" s="26">
        <f t="shared" si="0"/>
        <v>100</v>
      </c>
      <c r="M16" s="659"/>
      <c r="N16" s="627"/>
      <c r="O16" s="636"/>
      <c r="P16" s="639"/>
      <c r="Q16" s="627"/>
      <c r="R16" s="636"/>
      <c r="S16" s="639"/>
      <c r="T16" s="12"/>
    </row>
    <row r="17" spans="1:21" ht="34.5" customHeight="1">
      <c r="A17" s="7"/>
      <c r="B17" s="614"/>
      <c r="C17" s="143" t="s">
        <v>174</v>
      </c>
      <c r="D17" s="259" t="s">
        <v>16</v>
      </c>
      <c r="E17" s="258" t="s">
        <v>175</v>
      </c>
      <c r="F17" s="26">
        <v>1</v>
      </c>
      <c r="G17" s="26">
        <v>1</v>
      </c>
      <c r="H17" s="26">
        <f>(G17/F17)*100</f>
        <v>100</v>
      </c>
      <c r="I17" s="81"/>
      <c r="J17" s="26">
        <v>3</v>
      </c>
      <c r="K17" s="26">
        <v>3</v>
      </c>
      <c r="L17" s="26">
        <f t="shared" si="0"/>
        <v>100</v>
      </c>
      <c r="M17" s="659"/>
      <c r="N17" s="627"/>
      <c r="O17" s="636"/>
      <c r="P17" s="639"/>
      <c r="Q17" s="627"/>
      <c r="R17" s="636"/>
      <c r="S17" s="639"/>
      <c r="T17" s="12"/>
    </row>
    <row r="18" spans="1:21" ht="43.5" customHeight="1" thickBot="1">
      <c r="A18" s="7"/>
      <c r="B18" s="614"/>
      <c r="C18" s="208" t="s">
        <v>126</v>
      </c>
      <c r="D18" s="209"/>
      <c r="E18" s="210"/>
      <c r="F18" s="211">
        <v>600</v>
      </c>
      <c r="G18" s="298">
        <f>(H18/F18)*100</f>
        <v>100</v>
      </c>
      <c r="H18" s="211">
        <f>SUM(H7:H17)</f>
        <v>600</v>
      </c>
      <c r="I18" s="212"/>
      <c r="J18" s="211">
        <v>1100</v>
      </c>
      <c r="K18" s="298">
        <f>(L18/J18)*100</f>
        <v>100</v>
      </c>
      <c r="L18" s="213">
        <f>SUM(L7:L17)</f>
        <v>1100</v>
      </c>
      <c r="M18" s="660"/>
      <c r="N18" s="628"/>
      <c r="O18" s="637"/>
      <c r="P18" s="640"/>
      <c r="Q18" s="628"/>
      <c r="R18" s="637"/>
      <c r="S18" s="640"/>
      <c r="T18" s="214"/>
      <c r="U18" s="8"/>
    </row>
    <row r="19" spans="1:21" ht="23.25" customHeight="1" thickBot="1">
      <c r="A19" s="7"/>
      <c r="B19" s="602" t="s">
        <v>157</v>
      </c>
      <c r="C19" s="666"/>
      <c r="D19" s="666"/>
      <c r="E19" s="666"/>
      <c r="F19" s="666"/>
      <c r="G19" s="666"/>
      <c r="H19" s="666"/>
      <c r="I19" s="666"/>
      <c r="J19" s="666"/>
      <c r="K19" s="666"/>
      <c r="L19" s="666"/>
      <c r="M19" s="666"/>
      <c r="N19" s="666"/>
      <c r="O19" s="666"/>
      <c r="P19" s="666"/>
      <c r="Q19" s="666"/>
      <c r="R19" s="666"/>
      <c r="S19" s="666"/>
      <c r="T19" s="667"/>
    </row>
    <row r="20" spans="1:21" ht="164.25" customHeight="1">
      <c r="A20" s="7"/>
      <c r="B20" s="613" t="s">
        <v>155</v>
      </c>
      <c r="C20" s="147" t="s">
        <v>176</v>
      </c>
      <c r="D20" s="618" t="s">
        <v>3</v>
      </c>
      <c r="E20" s="621" t="s">
        <v>177</v>
      </c>
      <c r="F20" s="82">
        <v>2</v>
      </c>
      <c r="G20" s="269">
        <v>2</v>
      </c>
      <c r="H20" s="82">
        <f>(G20/F20)*100</f>
        <v>100</v>
      </c>
      <c r="I20" s="108"/>
      <c r="J20" s="109">
        <v>6</v>
      </c>
      <c r="K20" s="269">
        <v>6</v>
      </c>
      <c r="L20" s="123">
        <f>(K20/J20)*100</f>
        <v>100</v>
      </c>
      <c r="M20" s="663"/>
      <c r="N20" s="632">
        <v>29411182.02</v>
      </c>
      <c r="O20" s="629">
        <v>29411182.02</v>
      </c>
      <c r="P20" s="641">
        <f>(O20/N20)*100</f>
        <v>100</v>
      </c>
      <c r="Q20" s="632">
        <f>(100000000+78337678.9+N20)</f>
        <v>207748860.92000002</v>
      </c>
      <c r="R20" s="629">
        <f>(41016357.76+78235293.26+O20)</f>
        <v>148662833.04000002</v>
      </c>
      <c r="S20" s="641">
        <f>(R20/Q20)*100</f>
        <v>71.55891607860471</v>
      </c>
      <c r="T20" s="110"/>
    </row>
    <row r="21" spans="1:21" ht="73.5" customHeight="1">
      <c r="A21" s="7"/>
      <c r="B21" s="614"/>
      <c r="C21" s="125" t="s">
        <v>178</v>
      </c>
      <c r="D21" s="619"/>
      <c r="E21" s="622"/>
      <c r="F21" s="89">
        <v>1</v>
      </c>
      <c r="G21" s="262">
        <v>1</v>
      </c>
      <c r="H21" s="89">
        <f>(G21/F21)*100</f>
        <v>100</v>
      </c>
      <c r="I21" s="111"/>
      <c r="J21" s="112">
        <v>3</v>
      </c>
      <c r="K21" s="262">
        <v>3</v>
      </c>
      <c r="L21" s="65">
        <f>(K21/J21)*100</f>
        <v>100</v>
      </c>
      <c r="M21" s="664"/>
      <c r="N21" s="633"/>
      <c r="O21" s="630"/>
      <c r="P21" s="642"/>
      <c r="Q21" s="633"/>
      <c r="R21" s="630"/>
      <c r="S21" s="642"/>
      <c r="T21" s="113"/>
    </row>
    <row r="22" spans="1:21" ht="101.25" customHeight="1" thickBot="1">
      <c r="A22" s="7"/>
      <c r="B22" s="615"/>
      <c r="C22" s="148" t="s">
        <v>10</v>
      </c>
      <c r="D22" s="620"/>
      <c r="E22" s="623"/>
      <c r="F22" s="83">
        <v>1</v>
      </c>
      <c r="G22" s="263">
        <v>1</v>
      </c>
      <c r="H22" s="83">
        <f>(G22/F22)*100</f>
        <v>100</v>
      </c>
      <c r="I22" s="114"/>
      <c r="J22" s="115">
        <v>3</v>
      </c>
      <c r="K22" s="263">
        <v>3</v>
      </c>
      <c r="L22" s="130">
        <f>(K22/J22)*100</f>
        <v>100</v>
      </c>
      <c r="M22" s="665"/>
      <c r="N22" s="634"/>
      <c r="O22" s="631"/>
      <c r="P22" s="643"/>
      <c r="Q22" s="634"/>
      <c r="R22" s="631"/>
      <c r="S22" s="643"/>
      <c r="T22" s="116"/>
      <c r="U22" s="8"/>
    </row>
    <row r="23" spans="1:21" ht="34.5" customHeight="1" thickBot="1">
      <c r="A23" s="1"/>
      <c r="B23" s="45"/>
      <c r="C23" s="215" t="s">
        <v>126</v>
      </c>
      <c r="D23" s="215"/>
      <c r="E23" s="216"/>
      <c r="F23" s="217">
        <v>300</v>
      </c>
      <c r="G23" s="298">
        <f>(H23/F23)*100</f>
        <v>100</v>
      </c>
      <c r="H23" s="218">
        <f>SUM(H20:H22)</f>
        <v>300</v>
      </c>
      <c r="I23" s="219"/>
      <c r="J23" s="218">
        <v>300</v>
      </c>
      <c r="K23" s="298">
        <f>(L23/J23)*100</f>
        <v>100</v>
      </c>
      <c r="L23" s="220">
        <f>SUM(L20:L22)</f>
        <v>300</v>
      </c>
      <c r="M23" s="221"/>
      <c r="N23" s="222"/>
      <c r="O23" s="222"/>
      <c r="P23" s="222"/>
      <c r="Q23" s="222"/>
      <c r="R23" s="222"/>
      <c r="S23" s="223"/>
      <c r="T23" s="224"/>
    </row>
    <row r="24" spans="1:21" ht="53.25" customHeight="1" thickBot="1">
      <c r="B24" s="602" t="s">
        <v>157</v>
      </c>
      <c r="C24" s="603"/>
      <c r="D24" s="603"/>
      <c r="E24" s="603"/>
      <c r="F24" s="603"/>
      <c r="G24" s="603"/>
      <c r="H24" s="603"/>
      <c r="I24" s="603"/>
      <c r="J24" s="603"/>
      <c r="K24" s="603"/>
      <c r="L24" s="603"/>
      <c r="M24" s="603"/>
      <c r="N24" s="603"/>
      <c r="O24" s="603"/>
      <c r="P24" s="603"/>
      <c r="Q24" s="603"/>
      <c r="R24" s="603"/>
      <c r="S24" s="603"/>
      <c r="T24" s="604"/>
    </row>
    <row r="25" spans="1:21" ht="18" customHeight="1">
      <c r="B25" s="614" t="s">
        <v>156</v>
      </c>
      <c r="C25" s="61" t="s">
        <v>180</v>
      </c>
      <c r="D25" s="153" t="s">
        <v>16</v>
      </c>
      <c r="E25" s="154" t="s">
        <v>181</v>
      </c>
      <c r="F25" s="33">
        <v>1</v>
      </c>
      <c r="G25" s="34">
        <v>1</v>
      </c>
      <c r="H25" s="33">
        <f t="shared" ref="H25:H52" si="2">(G25/F25)*100</f>
        <v>100</v>
      </c>
      <c r="I25" s="31"/>
      <c r="J25" s="34">
        <v>1</v>
      </c>
      <c r="K25" s="34">
        <v>1</v>
      </c>
      <c r="L25" s="33">
        <f t="shared" ref="L25:L52" si="3">(K25/J25)*100</f>
        <v>100</v>
      </c>
      <c r="M25" s="644">
        <v>250000000</v>
      </c>
      <c r="N25" s="647">
        <v>1248267575.78</v>
      </c>
      <c r="O25" s="653">
        <v>1243356424.25</v>
      </c>
      <c r="P25" s="650">
        <f>(O25/N25)*100</f>
        <v>99.606562597211493</v>
      </c>
      <c r="Q25" s="647">
        <f>(1130069355.2+762923489.6+3843313+N25)</f>
        <v>3145103733.5799999</v>
      </c>
      <c r="R25" s="653">
        <f>(941024598.97+671749703.61+3843312+O25)</f>
        <v>2859974038.8299999</v>
      </c>
      <c r="S25" s="650">
        <f>(R25/Q25)*100</f>
        <v>90.934172005021807</v>
      </c>
      <c r="T25" s="340"/>
    </row>
    <row r="26" spans="1:21" ht="45" customHeight="1">
      <c r="B26" s="614"/>
      <c r="C26" s="239" t="s">
        <v>182</v>
      </c>
      <c r="D26" s="138" t="s">
        <v>16</v>
      </c>
      <c r="E26" s="152" t="s">
        <v>183</v>
      </c>
      <c r="F26" s="382">
        <v>1</v>
      </c>
      <c r="G26" s="258">
        <v>1</v>
      </c>
      <c r="H26" s="26">
        <f t="shared" si="2"/>
        <v>100</v>
      </c>
      <c r="I26" s="30"/>
      <c r="J26" s="258">
        <v>1</v>
      </c>
      <c r="K26" s="258">
        <v>1</v>
      </c>
      <c r="L26" s="26">
        <f t="shared" si="3"/>
        <v>100</v>
      </c>
      <c r="M26" s="645"/>
      <c r="N26" s="648"/>
      <c r="O26" s="654"/>
      <c r="P26" s="651"/>
      <c r="Q26" s="648"/>
      <c r="R26" s="654"/>
      <c r="S26" s="651"/>
      <c r="T26" s="656" t="s">
        <v>366</v>
      </c>
    </row>
    <row r="27" spans="1:21" ht="54">
      <c r="B27" s="614"/>
      <c r="C27" s="156" t="s">
        <v>184</v>
      </c>
      <c r="D27" s="258" t="s">
        <v>16</v>
      </c>
      <c r="E27" s="152" t="s">
        <v>185</v>
      </c>
      <c r="F27" s="382">
        <v>1</v>
      </c>
      <c r="G27" s="258">
        <v>1</v>
      </c>
      <c r="H27" s="26">
        <f t="shared" si="2"/>
        <v>100</v>
      </c>
      <c r="I27" s="30"/>
      <c r="J27" s="25">
        <v>1</v>
      </c>
      <c r="K27" s="258">
        <v>1</v>
      </c>
      <c r="L27" s="26">
        <f t="shared" si="3"/>
        <v>100</v>
      </c>
      <c r="M27" s="645"/>
      <c r="N27" s="648"/>
      <c r="O27" s="654"/>
      <c r="P27" s="651"/>
      <c r="Q27" s="648"/>
      <c r="R27" s="654"/>
      <c r="S27" s="651"/>
      <c r="T27" s="657"/>
    </row>
    <row r="28" spans="1:21" ht="36">
      <c r="B28" s="614"/>
      <c r="C28" s="268" t="s">
        <v>186</v>
      </c>
      <c r="D28" s="259" t="s">
        <v>16</v>
      </c>
      <c r="E28" s="58" t="s">
        <v>187</v>
      </c>
      <c r="F28" s="326">
        <v>1</v>
      </c>
      <c r="G28" s="258">
        <v>0.8</v>
      </c>
      <c r="H28" s="26">
        <f t="shared" si="2"/>
        <v>80</v>
      </c>
      <c r="I28" s="30"/>
      <c r="J28" s="25">
        <v>1</v>
      </c>
      <c r="K28" s="425">
        <v>0.8</v>
      </c>
      <c r="L28" s="26">
        <f t="shared" si="3"/>
        <v>80</v>
      </c>
      <c r="M28" s="645"/>
      <c r="N28" s="648"/>
      <c r="O28" s="654"/>
      <c r="P28" s="651"/>
      <c r="Q28" s="648"/>
      <c r="R28" s="654"/>
      <c r="S28" s="651"/>
      <c r="T28" s="330" t="s">
        <v>368</v>
      </c>
    </row>
    <row r="29" spans="1:21" ht="60">
      <c r="B29" s="614"/>
      <c r="C29" s="239" t="s">
        <v>188</v>
      </c>
      <c r="D29" s="64" t="s">
        <v>45</v>
      </c>
      <c r="E29" s="58" t="s">
        <v>189</v>
      </c>
      <c r="F29" s="383">
        <v>100</v>
      </c>
      <c r="G29" s="258">
        <v>100</v>
      </c>
      <c r="H29" s="26">
        <f t="shared" si="2"/>
        <v>100</v>
      </c>
      <c r="I29" s="30"/>
      <c r="J29" s="25">
        <v>100</v>
      </c>
      <c r="K29" s="258">
        <v>100</v>
      </c>
      <c r="L29" s="26">
        <f t="shared" si="3"/>
        <v>100</v>
      </c>
      <c r="M29" s="645"/>
      <c r="N29" s="648"/>
      <c r="O29" s="654"/>
      <c r="P29" s="651"/>
      <c r="Q29" s="648"/>
      <c r="R29" s="654"/>
      <c r="S29" s="651"/>
      <c r="T29" s="341" t="s">
        <v>367</v>
      </c>
    </row>
    <row r="30" spans="1:21" ht="36">
      <c r="B30" s="614"/>
      <c r="C30" s="239" t="s">
        <v>190</v>
      </c>
      <c r="D30" s="259" t="s">
        <v>15</v>
      </c>
      <c r="E30" s="259" t="s">
        <v>191</v>
      </c>
      <c r="F30" s="326">
        <v>1</v>
      </c>
      <c r="G30" s="258">
        <v>1</v>
      </c>
      <c r="H30" s="26">
        <f t="shared" si="2"/>
        <v>100</v>
      </c>
      <c r="I30" s="30"/>
      <c r="J30" s="25">
        <v>3</v>
      </c>
      <c r="K30" s="258">
        <v>3</v>
      </c>
      <c r="L30" s="26">
        <f t="shared" si="3"/>
        <v>100</v>
      </c>
      <c r="M30" s="645"/>
      <c r="N30" s="648"/>
      <c r="O30" s="654"/>
      <c r="P30" s="651"/>
      <c r="Q30" s="648"/>
      <c r="R30" s="654"/>
      <c r="S30" s="651"/>
      <c r="T30" s="155"/>
    </row>
    <row r="31" spans="1:21" ht="36">
      <c r="B31" s="614"/>
      <c r="C31" s="239" t="s">
        <v>192</v>
      </c>
      <c r="D31" s="259" t="s">
        <v>15</v>
      </c>
      <c r="E31" s="259" t="s">
        <v>193</v>
      </c>
      <c r="F31" s="326">
        <v>1</v>
      </c>
      <c r="G31" s="425">
        <v>1</v>
      </c>
      <c r="H31" s="26">
        <f t="shared" si="2"/>
        <v>100</v>
      </c>
      <c r="I31" s="30"/>
      <c r="J31" s="25">
        <v>3</v>
      </c>
      <c r="K31" s="258">
        <v>3</v>
      </c>
      <c r="L31" s="26">
        <f t="shared" si="3"/>
        <v>100</v>
      </c>
      <c r="M31" s="645"/>
      <c r="N31" s="648"/>
      <c r="O31" s="654"/>
      <c r="P31" s="651"/>
      <c r="Q31" s="648"/>
      <c r="R31" s="654"/>
      <c r="S31" s="651"/>
      <c r="T31" s="155"/>
    </row>
    <row r="32" spans="1:21" ht="18" customHeight="1">
      <c r="B32" s="614"/>
      <c r="C32" s="239" t="s">
        <v>194</v>
      </c>
      <c r="D32" s="25" t="s">
        <v>16</v>
      </c>
      <c r="E32" s="25" t="s">
        <v>195</v>
      </c>
      <c r="F32" s="36">
        <v>1</v>
      </c>
      <c r="G32" s="425">
        <v>1</v>
      </c>
      <c r="H32" s="26">
        <f t="shared" si="2"/>
        <v>100</v>
      </c>
      <c r="I32" s="30"/>
      <c r="J32" s="25">
        <v>1</v>
      </c>
      <c r="K32" s="258">
        <v>1</v>
      </c>
      <c r="L32" s="26">
        <f t="shared" si="3"/>
        <v>100</v>
      </c>
      <c r="M32" s="645"/>
      <c r="N32" s="648"/>
      <c r="O32" s="654"/>
      <c r="P32" s="651"/>
      <c r="Q32" s="648"/>
      <c r="R32" s="654"/>
      <c r="S32" s="651"/>
      <c r="T32" s="155"/>
    </row>
    <row r="33" spans="2:26" ht="54">
      <c r="B33" s="614"/>
      <c r="C33" s="143" t="s">
        <v>196</v>
      </c>
      <c r="D33" s="258" t="s">
        <v>16</v>
      </c>
      <c r="E33" s="258" t="s">
        <v>197</v>
      </c>
      <c r="F33" s="36">
        <v>1</v>
      </c>
      <c r="G33" s="425">
        <v>1</v>
      </c>
      <c r="H33" s="26">
        <f t="shared" si="2"/>
        <v>100</v>
      </c>
      <c r="I33" s="30"/>
      <c r="J33" s="25">
        <v>1</v>
      </c>
      <c r="K33" s="258">
        <v>1</v>
      </c>
      <c r="L33" s="26">
        <f t="shared" si="3"/>
        <v>100</v>
      </c>
      <c r="M33" s="645"/>
      <c r="N33" s="648"/>
      <c r="O33" s="654"/>
      <c r="P33" s="651"/>
      <c r="Q33" s="648"/>
      <c r="R33" s="654"/>
      <c r="S33" s="651"/>
      <c r="T33" s="155"/>
    </row>
    <row r="34" spans="2:26" ht="36">
      <c r="B34" s="614"/>
      <c r="C34" s="143" t="s">
        <v>198</v>
      </c>
      <c r="D34" s="258" t="s">
        <v>16</v>
      </c>
      <c r="E34" s="258" t="s">
        <v>199</v>
      </c>
      <c r="F34" s="326">
        <v>1</v>
      </c>
      <c r="G34" s="425">
        <v>1</v>
      </c>
      <c r="H34" s="26">
        <f t="shared" si="2"/>
        <v>100</v>
      </c>
      <c r="I34" s="30"/>
      <c r="J34" s="25">
        <v>3</v>
      </c>
      <c r="K34" s="258">
        <v>3</v>
      </c>
      <c r="L34" s="26">
        <f t="shared" si="3"/>
        <v>100</v>
      </c>
      <c r="M34" s="645"/>
      <c r="N34" s="648"/>
      <c r="O34" s="654"/>
      <c r="P34" s="651"/>
      <c r="Q34" s="648"/>
      <c r="R34" s="654"/>
      <c r="S34" s="651"/>
      <c r="T34" s="155"/>
    </row>
    <row r="35" spans="2:26" ht="36">
      <c r="B35" s="614"/>
      <c r="C35" s="239" t="s">
        <v>200</v>
      </c>
      <c r="D35" s="258" t="s">
        <v>16</v>
      </c>
      <c r="E35" s="25" t="s">
        <v>201</v>
      </c>
      <c r="F35" s="44">
        <v>4</v>
      </c>
      <c r="G35" s="25">
        <v>2</v>
      </c>
      <c r="H35" s="26">
        <f t="shared" si="2"/>
        <v>50</v>
      </c>
      <c r="I35" s="30"/>
      <c r="J35" s="25">
        <v>19</v>
      </c>
      <c r="K35" s="258">
        <v>21</v>
      </c>
      <c r="L35" s="26">
        <v>100</v>
      </c>
      <c r="M35" s="645"/>
      <c r="N35" s="648"/>
      <c r="O35" s="654"/>
      <c r="P35" s="651"/>
      <c r="Q35" s="648"/>
      <c r="R35" s="654"/>
      <c r="S35" s="651"/>
      <c r="T35" s="155"/>
    </row>
    <row r="36" spans="2:26" ht="72">
      <c r="B36" s="614"/>
      <c r="C36" s="84" t="s">
        <v>202</v>
      </c>
      <c r="D36" s="149" t="s">
        <v>16</v>
      </c>
      <c r="E36" s="149" t="s">
        <v>30</v>
      </c>
      <c r="F36" s="36">
        <v>1</v>
      </c>
      <c r="G36" s="258">
        <v>1</v>
      </c>
      <c r="H36" s="26">
        <f t="shared" si="2"/>
        <v>100</v>
      </c>
      <c r="I36" s="30"/>
      <c r="J36" s="25">
        <v>1</v>
      </c>
      <c r="K36" s="258">
        <v>1</v>
      </c>
      <c r="L36" s="26">
        <f t="shared" si="3"/>
        <v>100</v>
      </c>
      <c r="M36" s="645"/>
      <c r="N36" s="648"/>
      <c r="O36" s="654"/>
      <c r="P36" s="651"/>
      <c r="Q36" s="648"/>
      <c r="R36" s="654"/>
      <c r="S36" s="651"/>
      <c r="T36" s="155"/>
    </row>
    <row r="37" spans="2:26" ht="54">
      <c r="B37" s="614"/>
      <c r="C37" s="239" t="s">
        <v>203</v>
      </c>
      <c r="D37" s="149" t="s">
        <v>16</v>
      </c>
      <c r="E37" s="149" t="s">
        <v>169</v>
      </c>
      <c r="F37" s="36">
        <v>1</v>
      </c>
      <c r="G37" s="258">
        <v>1</v>
      </c>
      <c r="H37" s="26">
        <f t="shared" si="2"/>
        <v>100</v>
      </c>
      <c r="I37" s="30"/>
      <c r="J37" s="25">
        <v>1</v>
      </c>
      <c r="K37" s="258">
        <v>1</v>
      </c>
      <c r="L37" s="26">
        <f t="shared" si="3"/>
        <v>100</v>
      </c>
      <c r="M37" s="645"/>
      <c r="N37" s="648"/>
      <c r="O37" s="654"/>
      <c r="P37" s="651"/>
      <c r="Q37" s="648"/>
      <c r="R37" s="654"/>
      <c r="S37" s="651"/>
      <c r="T37" s="155"/>
    </row>
    <row r="38" spans="2:26" ht="36">
      <c r="B38" s="614"/>
      <c r="C38" s="143" t="s">
        <v>204</v>
      </c>
      <c r="D38" s="259" t="s">
        <v>16</v>
      </c>
      <c r="E38" s="259" t="s">
        <v>197</v>
      </c>
      <c r="F38" s="36">
        <v>1</v>
      </c>
      <c r="G38" s="425">
        <v>1</v>
      </c>
      <c r="H38" s="26">
        <f t="shared" si="2"/>
        <v>100</v>
      </c>
      <c r="I38" s="30"/>
      <c r="J38" s="25">
        <v>1</v>
      </c>
      <c r="K38" s="258">
        <v>1</v>
      </c>
      <c r="L38" s="26">
        <f t="shared" si="3"/>
        <v>100</v>
      </c>
      <c r="M38" s="645"/>
      <c r="N38" s="648"/>
      <c r="O38" s="654"/>
      <c r="P38" s="651"/>
      <c r="Q38" s="648"/>
      <c r="R38" s="654"/>
      <c r="S38" s="651"/>
      <c r="T38" s="155"/>
    </row>
    <row r="39" spans="2:26" ht="36">
      <c r="B39" s="614"/>
      <c r="C39" s="143" t="s">
        <v>228</v>
      </c>
      <c r="D39" s="259" t="s">
        <v>16</v>
      </c>
      <c r="E39" s="259" t="s">
        <v>205</v>
      </c>
      <c r="F39" s="36">
        <v>0</v>
      </c>
      <c r="G39" s="258">
        <v>0</v>
      </c>
      <c r="H39" s="26">
        <v>0</v>
      </c>
      <c r="I39" s="30"/>
      <c r="J39" s="25">
        <v>1</v>
      </c>
      <c r="K39" s="258">
        <v>1</v>
      </c>
      <c r="L39" s="26">
        <f t="shared" si="3"/>
        <v>100</v>
      </c>
      <c r="M39" s="645"/>
      <c r="N39" s="648"/>
      <c r="O39" s="654"/>
      <c r="P39" s="651"/>
      <c r="Q39" s="648"/>
      <c r="R39" s="654"/>
      <c r="S39" s="651"/>
      <c r="T39" s="155"/>
    </row>
    <row r="40" spans="2:26" ht="54">
      <c r="B40" s="614"/>
      <c r="C40" s="268" t="s">
        <v>206</v>
      </c>
      <c r="D40" s="258" t="s">
        <v>16</v>
      </c>
      <c r="E40" s="258" t="s">
        <v>207</v>
      </c>
      <c r="F40" s="326">
        <v>1</v>
      </c>
      <c r="G40" s="258">
        <v>1</v>
      </c>
      <c r="H40" s="26">
        <f t="shared" si="2"/>
        <v>100</v>
      </c>
      <c r="I40" s="30"/>
      <c r="J40" s="30">
        <v>2</v>
      </c>
      <c r="K40" s="258">
        <v>2</v>
      </c>
      <c r="L40" s="26">
        <f>(K40/G35)*100</f>
        <v>100</v>
      </c>
      <c r="M40" s="645"/>
      <c r="N40" s="648"/>
      <c r="O40" s="654"/>
      <c r="P40" s="651"/>
      <c r="Q40" s="648"/>
      <c r="R40" s="654"/>
      <c r="S40" s="651"/>
      <c r="T40" s="155"/>
    </row>
    <row r="41" spans="2:26" ht="36">
      <c r="B41" s="614"/>
      <c r="C41" s="268" t="s">
        <v>208</v>
      </c>
      <c r="D41" s="258" t="s">
        <v>16</v>
      </c>
      <c r="E41" s="258" t="s">
        <v>209</v>
      </c>
      <c r="F41" s="36">
        <v>1</v>
      </c>
      <c r="G41" s="258">
        <v>1</v>
      </c>
      <c r="H41" s="26">
        <f t="shared" si="2"/>
        <v>100</v>
      </c>
      <c r="I41" s="30"/>
      <c r="J41" s="25">
        <v>1</v>
      </c>
      <c r="K41" s="258">
        <v>1</v>
      </c>
      <c r="L41" s="26">
        <f t="shared" si="3"/>
        <v>100</v>
      </c>
      <c r="M41" s="645"/>
      <c r="N41" s="648"/>
      <c r="O41" s="654"/>
      <c r="P41" s="651"/>
      <c r="Q41" s="648"/>
      <c r="R41" s="654"/>
      <c r="S41" s="651"/>
      <c r="T41" s="155"/>
    </row>
    <row r="42" spans="2:26" ht="54">
      <c r="B42" s="614"/>
      <c r="C42" s="268" t="s">
        <v>210</v>
      </c>
      <c r="D42" s="258" t="s">
        <v>16</v>
      </c>
      <c r="E42" s="258" t="s">
        <v>211</v>
      </c>
      <c r="F42" s="36">
        <v>1</v>
      </c>
      <c r="G42" s="425">
        <v>1</v>
      </c>
      <c r="H42" s="26">
        <f t="shared" si="2"/>
        <v>100</v>
      </c>
      <c r="I42" s="30"/>
      <c r="J42" s="25">
        <v>1</v>
      </c>
      <c r="K42" s="258">
        <v>1</v>
      </c>
      <c r="L42" s="26">
        <f t="shared" si="3"/>
        <v>100</v>
      </c>
      <c r="M42" s="645"/>
      <c r="N42" s="648"/>
      <c r="O42" s="654"/>
      <c r="P42" s="651"/>
      <c r="Q42" s="648"/>
      <c r="R42" s="654"/>
      <c r="S42" s="651"/>
      <c r="T42" s="155"/>
    </row>
    <row r="43" spans="2:26" ht="54">
      <c r="B43" s="614"/>
      <c r="C43" s="143" t="s">
        <v>212</v>
      </c>
      <c r="D43" s="258" t="s">
        <v>16</v>
      </c>
      <c r="E43" s="258" t="s">
        <v>213</v>
      </c>
      <c r="F43" s="36">
        <v>1</v>
      </c>
      <c r="G43" s="425">
        <v>1</v>
      </c>
      <c r="H43" s="26">
        <f t="shared" si="2"/>
        <v>100</v>
      </c>
      <c r="I43" s="30"/>
      <c r="J43" s="25">
        <v>1</v>
      </c>
      <c r="K43" s="258">
        <v>1</v>
      </c>
      <c r="L43" s="26">
        <f t="shared" si="3"/>
        <v>100</v>
      </c>
      <c r="M43" s="645"/>
      <c r="N43" s="648"/>
      <c r="O43" s="654"/>
      <c r="P43" s="651"/>
      <c r="Q43" s="648"/>
      <c r="R43" s="654"/>
      <c r="S43" s="651"/>
      <c r="T43" s="155"/>
    </row>
    <row r="44" spans="2:26" ht="54.75" thickBot="1">
      <c r="B44" s="614"/>
      <c r="C44" s="268" t="s">
        <v>214</v>
      </c>
      <c r="D44" s="258" t="s">
        <v>16</v>
      </c>
      <c r="E44" s="258" t="s">
        <v>215</v>
      </c>
      <c r="F44" s="36">
        <v>1</v>
      </c>
      <c r="G44" s="425">
        <v>1</v>
      </c>
      <c r="H44" s="26">
        <f t="shared" si="2"/>
        <v>100</v>
      </c>
      <c r="I44" s="30"/>
      <c r="J44" s="25">
        <v>1</v>
      </c>
      <c r="K44" s="258">
        <v>1</v>
      </c>
      <c r="L44" s="26">
        <f t="shared" si="3"/>
        <v>100</v>
      </c>
      <c r="M44" s="645"/>
      <c r="N44" s="648"/>
      <c r="O44" s="654"/>
      <c r="P44" s="651"/>
      <c r="Q44" s="648"/>
      <c r="R44" s="654"/>
      <c r="S44" s="651"/>
      <c r="T44" s="155"/>
      <c r="U44" s="250"/>
      <c r="V44" s="251"/>
      <c r="W44" s="252"/>
      <c r="X44" s="253"/>
      <c r="Y44" s="254">
        <v>96.01</v>
      </c>
    </row>
    <row r="45" spans="2:26" ht="72.75" thickBot="1">
      <c r="B45" s="614"/>
      <c r="C45" s="624" t="s">
        <v>216</v>
      </c>
      <c r="D45" s="258" t="s">
        <v>217</v>
      </c>
      <c r="E45" s="255" t="s">
        <v>218</v>
      </c>
      <c r="F45" s="56">
        <v>1375</v>
      </c>
      <c r="G45" s="55">
        <v>1375</v>
      </c>
      <c r="H45" s="257">
        <f t="shared" si="2"/>
        <v>100</v>
      </c>
      <c r="I45" s="30"/>
      <c r="J45" s="25">
        <v>4052</v>
      </c>
      <c r="K45" s="481">
        <v>4051</v>
      </c>
      <c r="L45" s="26">
        <f t="shared" si="3"/>
        <v>99.975320829220138</v>
      </c>
      <c r="M45" s="645"/>
      <c r="N45" s="648"/>
      <c r="O45" s="654"/>
      <c r="P45" s="651"/>
      <c r="Q45" s="648"/>
      <c r="R45" s="654"/>
      <c r="S45" s="651"/>
      <c r="T45" s="327"/>
      <c r="U45" s="249"/>
      <c r="V45" s="250"/>
      <c r="W45" s="251"/>
      <c r="X45" s="252"/>
      <c r="Y45" s="253">
        <v>7.95</v>
      </c>
      <c r="Z45" s="254">
        <v>80.599999999999994</v>
      </c>
    </row>
    <row r="46" spans="2:26" ht="72">
      <c r="B46" s="614"/>
      <c r="C46" s="625"/>
      <c r="D46" s="258" t="s">
        <v>217</v>
      </c>
      <c r="E46" s="238" t="s">
        <v>219</v>
      </c>
      <c r="F46" s="56">
        <v>482</v>
      </c>
      <c r="G46" s="55">
        <v>275</v>
      </c>
      <c r="H46" s="257">
        <f t="shared" si="2"/>
        <v>57.053941908713689</v>
      </c>
      <c r="I46" s="30"/>
      <c r="J46" s="256">
        <v>988</v>
      </c>
      <c r="K46" s="344">
        <v>649</v>
      </c>
      <c r="L46" s="26">
        <f t="shared" si="3"/>
        <v>65.688259109311744</v>
      </c>
      <c r="M46" s="645"/>
      <c r="N46" s="648"/>
      <c r="O46" s="654"/>
      <c r="P46" s="651"/>
      <c r="Q46" s="648"/>
      <c r="R46" s="654"/>
      <c r="S46" s="651"/>
      <c r="T46" s="327"/>
    </row>
    <row r="47" spans="2:26" ht="36">
      <c r="B47" s="614"/>
      <c r="C47" s="268" t="s">
        <v>220</v>
      </c>
      <c r="D47" s="258" t="s">
        <v>16</v>
      </c>
      <c r="E47" s="152" t="s">
        <v>213</v>
      </c>
      <c r="F47" s="56">
        <v>1</v>
      </c>
      <c r="G47" s="55">
        <v>1</v>
      </c>
      <c r="H47" s="26">
        <f t="shared" si="2"/>
        <v>100</v>
      </c>
      <c r="I47" s="30"/>
      <c r="J47" s="25">
        <v>1</v>
      </c>
      <c r="K47" s="258">
        <v>1</v>
      </c>
      <c r="L47" s="26">
        <f t="shared" si="3"/>
        <v>100</v>
      </c>
      <c r="M47" s="645"/>
      <c r="N47" s="648"/>
      <c r="O47" s="654"/>
      <c r="P47" s="651"/>
      <c r="Q47" s="648"/>
      <c r="R47" s="654"/>
      <c r="S47" s="651"/>
      <c r="T47" s="155"/>
    </row>
    <row r="48" spans="2:26" ht="45">
      <c r="B48" s="614"/>
      <c r="C48" s="268" t="s">
        <v>221</v>
      </c>
      <c r="D48" s="258" t="s">
        <v>16</v>
      </c>
      <c r="E48" s="152" t="s">
        <v>222</v>
      </c>
      <c r="F48" s="36">
        <v>0</v>
      </c>
      <c r="G48" s="376">
        <v>1</v>
      </c>
      <c r="H48" s="26">
        <v>0</v>
      </c>
      <c r="I48" s="30"/>
      <c r="J48" s="25">
        <v>1</v>
      </c>
      <c r="K48" s="203">
        <v>1</v>
      </c>
      <c r="L48" s="26">
        <f t="shared" si="3"/>
        <v>100</v>
      </c>
      <c r="M48" s="645"/>
      <c r="N48" s="648"/>
      <c r="O48" s="654"/>
      <c r="P48" s="651"/>
      <c r="Q48" s="648"/>
      <c r="R48" s="654"/>
      <c r="S48" s="651"/>
      <c r="T48" s="315" t="s">
        <v>364</v>
      </c>
    </row>
    <row r="49" spans="2:21" ht="54">
      <c r="B49" s="614"/>
      <c r="C49" s="268" t="s">
        <v>223</v>
      </c>
      <c r="D49" s="258" t="s">
        <v>16</v>
      </c>
      <c r="E49" s="152" t="s">
        <v>224</v>
      </c>
      <c r="F49" s="36">
        <v>0</v>
      </c>
      <c r="G49" s="258">
        <v>0</v>
      </c>
      <c r="H49" s="26">
        <v>0</v>
      </c>
      <c r="I49" s="30"/>
      <c r="J49" s="25">
        <v>1</v>
      </c>
      <c r="K49" s="258">
        <v>1</v>
      </c>
      <c r="L49" s="26">
        <f t="shared" si="3"/>
        <v>100</v>
      </c>
      <c r="M49" s="645"/>
      <c r="N49" s="648"/>
      <c r="O49" s="654"/>
      <c r="P49" s="651"/>
      <c r="Q49" s="648"/>
      <c r="R49" s="654"/>
      <c r="S49" s="651"/>
      <c r="T49" s="155"/>
    </row>
    <row r="50" spans="2:21" ht="54">
      <c r="B50" s="614"/>
      <c r="C50" s="143" t="s">
        <v>225</v>
      </c>
      <c r="D50" s="258" t="s">
        <v>16</v>
      </c>
      <c r="E50" s="152" t="s">
        <v>226</v>
      </c>
      <c r="F50" s="36">
        <v>1</v>
      </c>
      <c r="G50" s="258">
        <v>1</v>
      </c>
      <c r="H50" s="26">
        <f t="shared" si="2"/>
        <v>100</v>
      </c>
      <c r="I50" s="30"/>
      <c r="J50" s="25">
        <v>3</v>
      </c>
      <c r="K50" s="258">
        <v>3</v>
      </c>
      <c r="L50" s="26">
        <f t="shared" si="3"/>
        <v>100</v>
      </c>
      <c r="M50" s="645"/>
      <c r="N50" s="648"/>
      <c r="O50" s="654"/>
      <c r="P50" s="651"/>
      <c r="Q50" s="648"/>
      <c r="R50" s="654"/>
      <c r="S50" s="651"/>
      <c r="T50" s="155"/>
    </row>
    <row r="51" spans="2:21" ht="36">
      <c r="B51" s="614"/>
      <c r="C51" s="239" t="s">
        <v>42</v>
      </c>
      <c r="D51" s="259" t="s">
        <v>16</v>
      </c>
      <c r="E51" s="258" t="s">
        <v>227</v>
      </c>
      <c r="F51" s="326">
        <v>1</v>
      </c>
      <c r="G51" s="425">
        <v>1</v>
      </c>
      <c r="H51" s="26">
        <f t="shared" si="2"/>
        <v>100</v>
      </c>
      <c r="I51" s="30"/>
      <c r="J51" s="25">
        <v>1</v>
      </c>
      <c r="K51" s="258">
        <v>1</v>
      </c>
      <c r="L51" s="26">
        <f t="shared" si="3"/>
        <v>100</v>
      </c>
      <c r="M51" s="645"/>
      <c r="N51" s="648"/>
      <c r="O51" s="654"/>
      <c r="P51" s="651"/>
      <c r="Q51" s="648"/>
      <c r="R51" s="654"/>
      <c r="S51" s="651"/>
      <c r="T51" s="155"/>
    </row>
    <row r="52" spans="2:21" ht="36.75" thickBot="1">
      <c r="B52" s="615"/>
      <c r="C52" s="157" t="s">
        <v>263</v>
      </c>
      <c r="D52" s="144" t="s">
        <v>16</v>
      </c>
      <c r="E52" s="158" t="s">
        <v>215</v>
      </c>
      <c r="F52" s="36">
        <v>1</v>
      </c>
      <c r="G52" s="57">
        <v>1</v>
      </c>
      <c r="H52" s="146">
        <f t="shared" si="2"/>
        <v>100</v>
      </c>
      <c r="I52" s="32"/>
      <c r="J52" s="145">
        <v>1</v>
      </c>
      <c r="K52" s="57">
        <v>1</v>
      </c>
      <c r="L52" s="146">
        <f t="shared" si="3"/>
        <v>100</v>
      </c>
      <c r="M52" s="646"/>
      <c r="N52" s="649"/>
      <c r="O52" s="655"/>
      <c r="P52" s="652"/>
      <c r="Q52" s="649"/>
      <c r="R52" s="655"/>
      <c r="S52" s="652"/>
      <c r="T52" s="160"/>
      <c r="U52" s="8"/>
    </row>
    <row r="53" spans="2:21" ht="18.75" thickBot="1">
      <c r="B53" s="45"/>
      <c r="C53" s="215" t="s">
        <v>179</v>
      </c>
      <c r="D53" s="215"/>
      <c r="E53" s="216"/>
      <c r="F53" s="290">
        <v>2600</v>
      </c>
      <c r="G53" s="299">
        <f>(H53/F53)*100</f>
        <v>91.809766996488989</v>
      </c>
      <c r="H53" s="291">
        <f>SUM(H25:H52)</f>
        <v>2387.0539419087136</v>
      </c>
      <c r="I53" s="292"/>
      <c r="J53" s="218">
        <v>2900</v>
      </c>
      <c r="K53" s="134">
        <f>(L53/J53)*100</f>
        <v>94.678054480639034</v>
      </c>
      <c r="L53" s="293">
        <f>SUM(L25:L52)</f>
        <v>2745.6635799385317</v>
      </c>
      <c r="M53" s="40"/>
      <c r="N53" s="41"/>
      <c r="O53" s="42"/>
      <c r="P53" s="43"/>
      <c r="Q53" s="41"/>
      <c r="R53" s="42"/>
      <c r="S53" s="43"/>
      <c r="T53" s="294"/>
    </row>
  </sheetData>
  <mergeCells count="37">
    <mergeCell ref="T26:T27"/>
    <mergeCell ref="B2:T2"/>
    <mergeCell ref="B3:T3"/>
    <mergeCell ref="B6:T6"/>
    <mergeCell ref="M7:M18"/>
    <mergeCell ref="R7:R18"/>
    <mergeCell ref="B4:B5"/>
    <mergeCell ref="B7:B18"/>
    <mergeCell ref="O25:O52"/>
    <mergeCell ref="T4:T5"/>
    <mergeCell ref="N4:S4"/>
    <mergeCell ref="B24:T24"/>
    <mergeCell ref="M20:M22"/>
    <mergeCell ref="B19:T19"/>
    <mergeCell ref="N20:N22"/>
    <mergeCell ref="B20:B22"/>
    <mergeCell ref="B25:B52"/>
    <mergeCell ref="M25:M52"/>
    <mergeCell ref="N25:N52"/>
    <mergeCell ref="S7:S18"/>
    <mergeCell ref="P25:P52"/>
    <mergeCell ref="Q25:Q52"/>
    <mergeCell ref="R25:R52"/>
    <mergeCell ref="S25:S52"/>
    <mergeCell ref="S20:S22"/>
    <mergeCell ref="R20:R22"/>
    <mergeCell ref="C4:M4"/>
    <mergeCell ref="D20:D22"/>
    <mergeCell ref="E20:E22"/>
    <mergeCell ref="C45:C46"/>
    <mergeCell ref="Q7:Q18"/>
    <mergeCell ref="O20:O22"/>
    <mergeCell ref="N7:N18"/>
    <mergeCell ref="Q20:Q22"/>
    <mergeCell ref="O7:O18"/>
    <mergeCell ref="P7:P18"/>
    <mergeCell ref="P20:P22"/>
  </mergeCells>
  <phoneticPr fontId="0" type="noConversion"/>
  <printOptions horizontalCentered="1" verticalCentered="1"/>
  <pageMargins left="0.19685039370078741" right="0.19685039370078741" top="0.19685039370078741" bottom="0.19685039370078741" header="0.19685039370078741" footer="0"/>
  <pageSetup scale="42" orientation="landscape" horizontalDpi="300" verticalDpi="300" r:id="rId1"/>
  <headerFooter alignWithMargins="0"/>
  <rowBreaks count="2" manualBreakCount="2">
    <brk id="18" min="1" max="19" man="1"/>
    <brk id="23" min="1" max="19" man="1"/>
  </rowBreaks>
  <legacyDrawing r:id="rId2"/>
</worksheet>
</file>

<file path=xl/worksheets/sheet6.xml><?xml version="1.0" encoding="utf-8"?>
<worksheet xmlns="http://schemas.openxmlformats.org/spreadsheetml/2006/main" xmlns:r="http://schemas.openxmlformats.org/officeDocument/2006/relationships">
  <dimension ref="B1:V36"/>
  <sheetViews>
    <sheetView view="pageBreakPreview" topLeftCell="A19" zoomScale="80" zoomScaleNormal="80" zoomScaleSheetLayoutView="80" workbookViewId="0">
      <selection activeCell="N34" sqref="N34"/>
    </sheetView>
  </sheetViews>
  <sheetFormatPr baseColWidth="10" defaultRowHeight="12.75"/>
  <cols>
    <col min="1" max="1" width="5.140625" customWidth="1"/>
    <col min="2" max="2" width="22.7109375" customWidth="1"/>
    <col min="3" max="3" width="69.42578125" customWidth="1"/>
    <col min="4" max="4" width="18.28515625" customWidth="1"/>
    <col min="5" max="5" width="34.42578125" customWidth="1"/>
    <col min="6" max="8" width="8.28515625" customWidth="1"/>
    <col min="9" max="9" width="7.42578125" customWidth="1"/>
    <col min="10" max="10" width="8.85546875" customWidth="1"/>
    <col min="11" max="11" width="7" customWidth="1"/>
    <col min="12" max="12" width="9" customWidth="1"/>
    <col min="13" max="13" width="4.42578125" customWidth="1"/>
    <col min="14" max="14" width="6.85546875" customWidth="1"/>
    <col min="15" max="15" width="8" customWidth="1"/>
    <col min="16" max="16" width="4.42578125" customWidth="1"/>
    <col min="17" max="17" width="3.5703125" customWidth="1"/>
    <col min="18" max="18" width="7.85546875" customWidth="1"/>
    <col min="19" max="19" width="10.5703125" customWidth="1"/>
    <col min="20" max="20" width="14.5703125" customWidth="1"/>
    <col min="21" max="21" width="8.85546875" customWidth="1"/>
    <col min="22" max="22" width="116.85546875" customWidth="1"/>
  </cols>
  <sheetData>
    <row r="1" spans="2:22" ht="13.5" customHeight="1" thickBot="1">
      <c r="B1" s="8"/>
      <c r="C1" s="8"/>
      <c r="D1" s="8"/>
      <c r="E1" s="8"/>
      <c r="F1" s="8"/>
      <c r="G1" s="8"/>
      <c r="H1" s="8"/>
      <c r="I1" s="8"/>
      <c r="J1" s="8"/>
      <c r="K1" s="8"/>
      <c r="L1" s="8"/>
      <c r="M1" s="8"/>
      <c r="N1" s="8"/>
      <c r="O1" s="8"/>
      <c r="P1" s="8"/>
      <c r="Q1" s="8"/>
      <c r="R1" s="8"/>
      <c r="S1" s="8"/>
    </row>
    <row r="2" spans="2:22" ht="30" customHeight="1" thickBot="1">
      <c r="B2" s="519" t="s">
        <v>56</v>
      </c>
      <c r="C2" s="520"/>
      <c r="D2" s="520"/>
      <c r="E2" s="520"/>
      <c r="F2" s="520"/>
      <c r="G2" s="520"/>
      <c r="H2" s="520"/>
      <c r="I2" s="520"/>
      <c r="J2" s="520"/>
      <c r="K2" s="520"/>
      <c r="L2" s="520"/>
      <c r="M2" s="520"/>
      <c r="N2" s="520"/>
      <c r="O2" s="520"/>
      <c r="P2" s="520"/>
      <c r="Q2" s="520"/>
      <c r="R2" s="520"/>
      <c r="S2" s="521"/>
    </row>
    <row r="3" spans="2:22" ht="15" customHeight="1" thickBot="1">
      <c r="B3" s="519" t="s">
        <v>401</v>
      </c>
      <c r="C3" s="520"/>
      <c r="D3" s="520"/>
      <c r="E3" s="520"/>
      <c r="F3" s="520"/>
      <c r="G3" s="520"/>
      <c r="H3" s="520"/>
      <c r="I3" s="520"/>
      <c r="J3" s="520"/>
      <c r="K3" s="520"/>
      <c r="L3" s="520"/>
      <c r="M3" s="520"/>
      <c r="N3" s="520"/>
      <c r="O3" s="520"/>
      <c r="P3" s="520"/>
      <c r="Q3" s="520"/>
      <c r="R3" s="520"/>
      <c r="S3" s="521"/>
    </row>
    <row r="4" spans="2:22" ht="15" customHeight="1" thickBot="1">
      <c r="B4" s="690" t="s">
        <v>55</v>
      </c>
      <c r="C4" s="671" t="s">
        <v>65</v>
      </c>
      <c r="D4" s="672"/>
      <c r="E4" s="672"/>
      <c r="F4" s="672"/>
      <c r="G4" s="672"/>
      <c r="H4" s="672"/>
      <c r="I4" s="672"/>
      <c r="J4" s="672"/>
      <c r="K4" s="696"/>
      <c r="L4" s="696"/>
      <c r="M4" s="671" t="s">
        <v>36</v>
      </c>
      <c r="N4" s="672"/>
      <c r="O4" s="672"/>
      <c r="P4" s="672"/>
      <c r="Q4" s="672"/>
      <c r="R4" s="672"/>
      <c r="S4" s="688" t="s">
        <v>18</v>
      </c>
    </row>
    <row r="5" spans="2:22" ht="375" customHeight="1" thickBot="1">
      <c r="B5" s="691"/>
      <c r="C5" s="47" t="s">
        <v>32</v>
      </c>
      <c r="D5" s="189" t="s">
        <v>33</v>
      </c>
      <c r="E5" s="47" t="s">
        <v>0</v>
      </c>
      <c r="F5" s="48" t="s">
        <v>20</v>
      </c>
      <c r="G5" s="48" t="s">
        <v>21</v>
      </c>
      <c r="H5" s="49" t="s">
        <v>22</v>
      </c>
      <c r="I5" s="48" t="s">
        <v>53</v>
      </c>
      <c r="J5" s="48" t="s">
        <v>64</v>
      </c>
      <c r="K5" s="48" t="s">
        <v>23</v>
      </c>
      <c r="L5" s="50" t="s">
        <v>24</v>
      </c>
      <c r="M5" s="48" t="s">
        <v>19</v>
      </c>
      <c r="N5" s="49" t="s">
        <v>25</v>
      </c>
      <c r="O5" s="48" t="s">
        <v>26</v>
      </c>
      <c r="P5" s="48" t="s">
        <v>37</v>
      </c>
      <c r="Q5" s="49" t="s">
        <v>27</v>
      </c>
      <c r="R5" s="50" t="s">
        <v>28</v>
      </c>
      <c r="S5" s="689"/>
    </row>
    <row r="6" spans="2:22" ht="26.25" customHeight="1" thickBot="1">
      <c r="B6" s="602" t="s">
        <v>229</v>
      </c>
      <c r="C6" s="603"/>
      <c r="D6" s="603"/>
      <c r="E6" s="603"/>
      <c r="F6" s="603"/>
      <c r="G6" s="603"/>
      <c r="H6" s="603"/>
      <c r="I6" s="603"/>
      <c r="J6" s="603"/>
      <c r="K6" s="603"/>
      <c r="L6" s="603"/>
      <c r="M6" s="603"/>
      <c r="N6" s="603"/>
      <c r="O6" s="603"/>
      <c r="P6" s="603"/>
      <c r="Q6" s="603"/>
      <c r="R6" s="603"/>
      <c r="S6" s="604"/>
    </row>
    <row r="7" spans="2:22" ht="72" customHeight="1">
      <c r="B7" s="613" t="s">
        <v>241</v>
      </c>
      <c r="C7" s="122" t="s">
        <v>230</v>
      </c>
      <c r="D7" s="236" t="s">
        <v>15</v>
      </c>
      <c r="E7" s="236" t="s">
        <v>231</v>
      </c>
      <c r="F7" s="236">
        <v>5</v>
      </c>
      <c r="G7" s="117">
        <v>5</v>
      </c>
      <c r="H7" s="82">
        <f t="shared" ref="H7:H12" si="0">(G7/F7)*100</f>
        <v>100</v>
      </c>
      <c r="I7" s="123"/>
      <c r="J7" s="82">
        <v>15</v>
      </c>
      <c r="K7" s="117">
        <v>15</v>
      </c>
      <c r="L7" s="82">
        <f>(K7/J7)*100</f>
        <v>100</v>
      </c>
      <c r="M7" s="632">
        <v>747990626.80999994</v>
      </c>
      <c r="N7" s="629">
        <v>747645490.26999998</v>
      </c>
      <c r="O7" s="681">
        <f>(N7/M7)*100</f>
        <v>99.953858173133554</v>
      </c>
      <c r="P7" s="632">
        <f>(494731000+526078808.91+M7)</f>
        <v>1768800435.72</v>
      </c>
      <c r="Q7" s="629">
        <f>(494260751.33+515078143.14+N7)</f>
        <v>1756984384.74</v>
      </c>
      <c r="R7" s="681">
        <f>(Q7/P7)*100</f>
        <v>99.331973763609454</v>
      </c>
      <c r="S7" s="385">
        <v>19</v>
      </c>
    </row>
    <row r="8" spans="2:22" ht="54">
      <c r="B8" s="614"/>
      <c r="C8" s="124" t="s">
        <v>232</v>
      </c>
      <c r="D8" s="77" t="s">
        <v>16</v>
      </c>
      <c r="E8" s="77" t="s">
        <v>233</v>
      </c>
      <c r="F8" s="307">
        <v>12</v>
      </c>
      <c r="G8" s="66">
        <v>12</v>
      </c>
      <c r="H8" s="89">
        <f t="shared" si="0"/>
        <v>100</v>
      </c>
      <c r="I8" s="65"/>
      <c r="J8" s="89">
        <v>36</v>
      </c>
      <c r="K8" s="66">
        <v>36</v>
      </c>
      <c r="L8" s="89">
        <f>(K8/J8)*100</f>
        <v>100</v>
      </c>
      <c r="M8" s="633"/>
      <c r="N8" s="630"/>
      <c r="O8" s="682"/>
      <c r="P8" s="633"/>
      <c r="Q8" s="630"/>
      <c r="R8" s="682"/>
      <c r="S8" s="313"/>
      <c r="U8" s="202"/>
    </row>
    <row r="9" spans="2:22" ht="54">
      <c r="B9" s="614"/>
      <c r="C9" s="124" t="s">
        <v>234</v>
      </c>
      <c r="D9" s="77" t="s">
        <v>34</v>
      </c>
      <c r="E9" s="77" t="s">
        <v>235</v>
      </c>
      <c r="F9" s="307">
        <v>3</v>
      </c>
      <c r="G9" s="66">
        <v>3</v>
      </c>
      <c r="H9" s="89">
        <f t="shared" si="0"/>
        <v>100</v>
      </c>
      <c r="I9" s="65"/>
      <c r="J9" s="89">
        <v>10</v>
      </c>
      <c r="K9" s="66">
        <v>10</v>
      </c>
      <c r="L9" s="89">
        <f>(K9/J9)*100</f>
        <v>100</v>
      </c>
      <c r="M9" s="633"/>
      <c r="N9" s="630"/>
      <c r="O9" s="682"/>
      <c r="P9" s="633"/>
      <c r="Q9" s="630"/>
      <c r="R9" s="682"/>
      <c r="S9" s="313"/>
      <c r="U9" s="202"/>
    </row>
    <row r="10" spans="2:22" ht="54">
      <c r="B10" s="614"/>
      <c r="C10" s="124" t="s">
        <v>236</v>
      </c>
      <c r="D10" s="77" t="s">
        <v>15</v>
      </c>
      <c r="E10" s="77" t="s">
        <v>237</v>
      </c>
      <c r="F10" s="307">
        <v>1</v>
      </c>
      <c r="G10" s="66">
        <v>1</v>
      </c>
      <c r="H10" s="89">
        <f t="shared" si="0"/>
        <v>100</v>
      </c>
      <c r="I10" s="65"/>
      <c r="J10" s="89">
        <v>3</v>
      </c>
      <c r="K10" s="66">
        <v>20</v>
      </c>
      <c r="L10" s="89">
        <v>100</v>
      </c>
      <c r="M10" s="633"/>
      <c r="N10" s="630"/>
      <c r="O10" s="682"/>
      <c r="P10" s="633"/>
      <c r="Q10" s="630"/>
      <c r="R10" s="682"/>
      <c r="S10" s="346" t="s">
        <v>374</v>
      </c>
    </row>
    <row r="11" spans="2:22" ht="36">
      <c r="B11" s="614"/>
      <c r="C11" s="125" t="s">
        <v>12</v>
      </c>
      <c r="D11" s="77" t="s">
        <v>15</v>
      </c>
      <c r="E11" s="77" t="s">
        <v>238</v>
      </c>
      <c r="F11" s="307">
        <v>4</v>
      </c>
      <c r="G11" s="66">
        <v>4</v>
      </c>
      <c r="H11" s="89">
        <f t="shared" si="0"/>
        <v>100</v>
      </c>
      <c r="I11" s="65"/>
      <c r="J11" s="89">
        <v>12</v>
      </c>
      <c r="K11" s="66">
        <v>12</v>
      </c>
      <c r="L11" s="89">
        <f>(K11/J11)*100</f>
        <v>100</v>
      </c>
      <c r="M11" s="633"/>
      <c r="N11" s="630"/>
      <c r="O11" s="682"/>
      <c r="P11" s="633"/>
      <c r="Q11" s="630"/>
      <c r="R11" s="682"/>
      <c r="S11" s="313"/>
    </row>
    <row r="12" spans="2:22" ht="72.75" thickBot="1">
      <c r="B12" s="614"/>
      <c r="C12" s="384" t="s">
        <v>239</v>
      </c>
      <c r="D12" s="126" t="s">
        <v>15</v>
      </c>
      <c r="E12" s="127" t="s">
        <v>240</v>
      </c>
      <c r="F12" s="128">
        <v>1</v>
      </c>
      <c r="G12" s="129">
        <v>1</v>
      </c>
      <c r="H12" s="83">
        <f t="shared" si="0"/>
        <v>100</v>
      </c>
      <c r="I12" s="130"/>
      <c r="J12" s="83">
        <v>2</v>
      </c>
      <c r="K12" s="129">
        <v>2</v>
      </c>
      <c r="L12" s="83">
        <f>(K12/J12)*100</f>
        <v>100</v>
      </c>
      <c r="M12" s="634"/>
      <c r="N12" s="631"/>
      <c r="O12" s="683"/>
      <c r="P12" s="634"/>
      <c r="Q12" s="631"/>
      <c r="R12" s="683"/>
      <c r="S12" s="656" t="s">
        <v>369</v>
      </c>
      <c r="T12" s="8"/>
    </row>
    <row r="13" spans="2:22" ht="27.75" customHeight="1" thickBot="1">
      <c r="B13" s="695"/>
      <c r="C13" s="131" t="s">
        <v>126</v>
      </c>
      <c r="D13" s="132"/>
      <c r="E13" s="132"/>
      <c r="F13" s="133">
        <v>600</v>
      </c>
      <c r="G13" s="299">
        <f>(H13/F13)*100</f>
        <v>100</v>
      </c>
      <c r="H13" s="135">
        <f>SUM(H7:H12)</f>
        <v>600</v>
      </c>
      <c r="I13" s="136"/>
      <c r="J13" s="136">
        <v>600</v>
      </c>
      <c r="K13" s="299">
        <f>(L13/J13)*100</f>
        <v>100</v>
      </c>
      <c r="L13" s="135">
        <f>SUM(L7:L12)</f>
        <v>600</v>
      </c>
      <c r="M13" s="85"/>
      <c r="N13" s="85"/>
      <c r="O13" s="86"/>
      <c r="P13" s="85"/>
      <c r="Q13" s="85"/>
      <c r="R13" s="86"/>
      <c r="S13" s="657"/>
    </row>
    <row r="14" spans="2:22" ht="36" customHeight="1" thickBot="1">
      <c r="B14" s="697" t="s">
        <v>229</v>
      </c>
      <c r="C14" s="603"/>
      <c r="D14" s="603"/>
      <c r="E14" s="603"/>
      <c r="F14" s="603"/>
      <c r="G14" s="603"/>
      <c r="H14" s="603"/>
      <c r="I14" s="603"/>
      <c r="J14" s="603"/>
      <c r="K14" s="603"/>
      <c r="L14" s="603"/>
      <c r="M14" s="603"/>
      <c r="N14" s="603"/>
      <c r="O14" s="603"/>
      <c r="P14" s="603"/>
      <c r="Q14" s="603"/>
      <c r="R14" s="603"/>
      <c r="S14" s="604"/>
    </row>
    <row r="15" spans="2:22" ht="54" customHeight="1" thickBot="1">
      <c r="B15" s="613" t="s">
        <v>11</v>
      </c>
      <c r="C15" s="139" t="s">
        <v>242</v>
      </c>
      <c r="D15" s="140" t="s">
        <v>15</v>
      </c>
      <c r="E15" s="140" t="s">
        <v>243</v>
      </c>
      <c r="F15" s="34">
        <v>1</v>
      </c>
      <c r="G15" s="237">
        <v>1</v>
      </c>
      <c r="H15" s="33">
        <f t="shared" ref="H15:H25" si="1">(G15/F15)*100</f>
        <v>100</v>
      </c>
      <c r="I15" s="120"/>
      <c r="J15" s="121">
        <v>3</v>
      </c>
      <c r="K15" s="34">
        <v>3</v>
      </c>
      <c r="L15" s="318">
        <f>(K15/J15)*100</f>
        <v>100</v>
      </c>
      <c r="M15" s="673">
        <v>844869655.36000001</v>
      </c>
      <c r="N15" s="677">
        <v>798298743.07000005</v>
      </c>
      <c r="O15" s="684">
        <f>(N15/M15)*100</f>
        <v>94.487799154041568</v>
      </c>
      <c r="P15" s="673">
        <f>(910000000+1022000000+M15)</f>
        <v>2776869655.3600001</v>
      </c>
      <c r="Q15" s="677">
        <f>(788217002.75+962223945.5+N15)</f>
        <v>2548739691.3200002</v>
      </c>
      <c r="R15" s="684">
        <f>(Q15/P15)*100</f>
        <v>91.784635494155935</v>
      </c>
      <c r="S15" s="309"/>
      <c r="T15" s="347"/>
      <c r="V15" s="349" t="s">
        <v>375</v>
      </c>
    </row>
    <row r="16" spans="2:22" ht="72.75" thickBot="1">
      <c r="B16" s="614"/>
      <c r="C16" s="141" t="s">
        <v>244</v>
      </c>
      <c r="D16" s="306" t="s">
        <v>15</v>
      </c>
      <c r="E16" s="306" t="s">
        <v>245</v>
      </c>
      <c r="F16" s="305">
        <v>5</v>
      </c>
      <c r="G16" s="317">
        <v>5</v>
      </c>
      <c r="H16" s="26">
        <f t="shared" si="1"/>
        <v>100</v>
      </c>
      <c r="I16" s="35"/>
      <c r="J16" s="28">
        <v>15</v>
      </c>
      <c r="K16" s="305">
        <v>15</v>
      </c>
      <c r="L16" s="319">
        <f t="shared" ref="L16:L24" si="2">(K16/J16)*100</f>
        <v>100</v>
      </c>
      <c r="M16" s="674"/>
      <c r="N16" s="678"/>
      <c r="O16" s="685"/>
      <c r="P16" s="674"/>
      <c r="Q16" s="678"/>
      <c r="R16" s="685"/>
      <c r="S16" s="310"/>
      <c r="T16" s="347"/>
      <c r="V16" s="350" t="s">
        <v>376</v>
      </c>
    </row>
    <row r="17" spans="2:22" ht="42" customHeight="1" thickBot="1">
      <c r="B17" s="614"/>
      <c r="C17" s="142" t="s">
        <v>246</v>
      </c>
      <c r="D17" s="306" t="s">
        <v>15</v>
      </c>
      <c r="E17" s="306" t="s">
        <v>247</v>
      </c>
      <c r="F17" s="305">
        <v>10</v>
      </c>
      <c r="G17" s="104">
        <v>10</v>
      </c>
      <c r="H17" s="26">
        <f t="shared" si="1"/>
        <v>100</v>
      </c>
      <c r="I17" s="35"/>
      <c r="J17" s="28">
        <v>30</v>
      </c>
      <c r="K17" s="104">
        <v>30</v>
      </c>
      <c r="L17" s="319">
        <f t="shared" si="2"/>
        <v>100</v>
      </c>
      <c r="M17" s="674"/>
      <c r="N17" s="678"/>
      <c r="O17" s="685"/>
      <c r="P17" s="674"/>
      <c r="Q17" s="678"/>
      <c r="R17" s="685"/>
      <c r="S17" s="357">
        <v>33</v>
      </c>
      <c r="T17" s="347"/>
      <c r="U17" s="325"/>
      <c r="V17" s="351" t="s">
        <v>377</v>
      </c>
    </row>
    <row r="18" spans="2:22" ht="43.5" customHeight="1" thickBot="1">
      <c r="B18" s="614"/>
      <c r="C18" s="142" t="s">
        <v>248</v>
      </c>
      <c r="D18" s="306" t="s">
        <v>15</v>
      </c>
      <c r="E18" s="306" t="s">
        <v>249</v>
      </c>
      <c r="F18" s="305">
        <v>3</v>
      </c>
      <c r="G18" s="104">
        <v>3</v>
      </c>
      <c r="H18" s="26">
        <f t="shared" si="1"/>
        <v>100</v>
      </c>
      <c r="I18" s="35"/>
      <c r="J18" s="28">
        <v>9</v>
      </c>
      <c r="K18" s="305">
        <v>15</v>
      </c>
      <c r="L18" s="319">
        <v>100</v>
      </c>
      <c r="M18" s="674"/>
      <c r="N18" s="678"/>
      <c r="O18" s="685"/>
      <c r="P18" s="674"/>
      <c r="Q18" s="678"/>
      <c r="R18" s="685"/>
      <c r="S18" s="357" t="s">
        <v>382</v>
      </c>
      <c r="T18" s="347"/>
      <c r="U18" s="325"/>
      <c r="V18" s="351" t="s">
        <v>248</v>
      </c>
    </row>
    <row r="19" spans="2:22" ht="54.75" thickBot="1">
      <c r="B19" s="614"/>
      <c r="C19" s="141" t="s">
        <v>250</v>
      </c>
      <c r="D19" s="306" t="s">
        <v>34</v>
      </c>
      <c r="E19" s="306" t="s">
        <v>251</v>
      </c>
      <c r="F19" s="305">
        <v>1</v>
      </c>
      <c r="G19" s="104">
        <v>1</v>
      </c>
      <c r="H19" s="26">
        <f t="shared" si="1"/>
        <v>100</v>
      </c>
      <c r="I19" s="35"/>
      <c r="J19" s="28">
        <v>3</v>
      </c>
      <c r="K19" s="305">
        <v>3</v>
      </c>
      <c r="L19" s="319">
        <f t="shared" si="2"/>
        <v>100</v>
      </c>
      <c r="M19" s="674"/>
      <c r="N19" s="678"/>
      <c r="O19" s="685"/>
      <c r="P19" s="674"/>
      <c r="Q19" s="678"/>
      <c r="R19" s="685"/>
      <c r="S19" s="357">
        <v>5</v>
      </c>
      <c r="T19" s="347"/>
      <c r="V19" s="352" t="s">
        <v>378</v>
      </c>
    </row>
    <row r="20" spans="2:22" ht="83.25" customHeight="1" thickBot="1">
      <c r="B20" s="614"/>
      <c r="C20" s="142" t="s">
        <v>252</v>
      </c>
      <c r="D20" s="305" t="s">
        <v>16</v>
      </c>
      <c r="E20" s="306" t="s">
        <v>362</v>
      </c>
      <c r="F20" s="305">
        <v>5</v>
      </c>
      <c r="G20" s="104">
        <v>5</v>
      </c>
      <c r="H20" s="26">
        <f t="shared" si="1"/>
        <v>100</v>
      </c>
      <c r="I20" s="35"/>
      <c r="J20" s="28">
        <v>15</v>
      </c>
      <c r="K20" s="305">
        <v>15</v>
      </c>
      <c r="L20" s="319">
        <f t="shared" si="2"/>
        <v>100</v>
      </c>
      <c r="M20" s="674"/>
      <c r="N20" s="678"/>
      <c r="O20" s="685"/>
      <c r="P20" s="674"/>
      <c r="Q20" s="678"/>
      <c r="R20" s="685"/>
      <c r="S20" s="310"/>
      <c r="T20" s="348"/>
      <c r="V20" s="351" t="s">
        <v>379</v>
      </c>
    </row>
    <row r="21" spans="2:22" ht="36.75" thickBot="1">
      <c r="B21" s="614"/>
      <c r="C21" s="143" t="s">
        <v>253</v>
      </c>
      <c r="D21" s="306" t="s">
        <v>16</v>
      </c>
      <c r="E21" s="305" t="s">
        <v>254</v>
      </c>
      <c r="F21" s="25">
        <v>50</v>
      </c>
      <c r="G21" s="104">
        <v>50</v>
      </c>
      <c r="H21" s="26">
        <f t="shared" si="1"/>
        <v>100</v>
      </c>
      <c r="I21" s="35"/>
      <c r="J21" s="28">
        <v>150</v>
      </c>
      <c r="K21" s="305">
        <v>150</v>
      </c>
      <c r="L21" s="319">
        <f t="shared" si="2"/>
        <v>100</v>
      </c>
      <c r="M21" s="674"/>
      <c r="N21" s="678"/>
      <c r="O21" s="685"/>
      <c r="P21" s="674"/>
      <c r="Q21" s="678"/>
      <c r="R21" s="685"/>
      <c r="S21" s="692"/>
      <c r="T21" s="348"/>
      <c r="V21" s="353" t="s">
        <v>253</v>
      </c>
    </row>
    <row r="22" spans="2:22" ht="54.75" thickBot="1">
      <c r="B22" s="614"/>
      <c r="C22" s="143" t="s">
        <v>255</v>
      </c>
      <c r="D22" s="306" t="s">
        <v>15</v>
      </c>
      <c r="E22" s="305" t="s">
        <v>254</v>
      </c>
      <c r="F22" s="25">
        <v>70</v>
      </c>
      <c r="G22" s="104">
        <v>70</v>
      </c>
      <c r="H22" s="26">
        <f t="shared" si="1"/>
        <v>100</v>
      </c>
      <c r="I22" s="35"/>
      <c r="J22" s="28">
        <v>200</v>
      </c>
      <c r="K22" s="305">
        <v>200</v>
      </c>
      <c r="L22" s="319">
        <f t="shared" si="2"/>
        <v>100</v>
      </c>
      <c r="M22" s="674"/>
      <c r="N22" s="678"/>
      <c r="O22" s="685"/>
      <c r="P22" s="674"/>
      <c r="Q22" s="678"/>
      <c r="R22" s="685"/>
      <c r="S22" s="693"/>
      <c r="T22" s="348"/>
      <c r="V22" s="354" t="s">
        <v>255</v>
      </c>
    </row>
    <row r="23" spans="2:22" ht="54.75" thickBot="1">
      <c r="B23" s="614"/>
      <c r="C23" s="143" t="s">
        <v>260</v>
      </c>
      <c r="D23" s="306" t="s">
        <v>15</v>
      </c>
      <c r="E23" s="305" t="s">
        <v>261</v>
      </c>
      <c r="F23" s="25">
        <v>1</v>
      </c>
      <c r="G23" s="104">
        <v>1</v>
      </c>
      <c r="H23" s="26">
        <f t="shared" si="1"/>
        <v>100</v>
      </c>
      <c r="I23" s="35"/>
      <c r="J23" s="28">
        <v>3</v>
      </c>
      <c r="K23" s="305">
        <v>3</v>
      </c>
      <c r="L23" s="319">
        <f t="shared" si="2"/>
        <v>100</v>
      </c>
      <c r="M23" s="674"/>
      <c r="N23" s="678"/>
      <c r="O23" s="685"/>
      <c r="P23" s="674"/>
      <c r="Q23" s="678"/>
      <c r="R23" s="685"/>
      <c r="S23" s="694"/>
      <c r="T23" s="347"/>
      <c r="V23" s="351" t="s">
        <v>380</v>
      </c>
    </row>
    <row r="24" spans="2:22" ht="60" customHeight="1" thickBot="1">
      <c r="B24" s="614"/>
      <c r="C24" s="142" t="s">
        <v>256</v>
      </c>
      <c r="D24" s="306" t="s">
        <v>16</v>
      </c>
      <c r="E24" s="306" t="s">
        <v>257</v>
      </c>
      <c r="F24" s="305">
        <v>1</v>
      </c>
      <c r="G24" s="104">
        <v>1</v>
      </c>
      <c r="H24" s="26">
        <f t="shared" si="1"/>
        <v>100</v>
      </c>
      <c r="I24" s="71"/>
      <c r="J24" s="29">
        <v>3</v>
      </c>
      <c r="K24" s="25">
        <v>3</v>
      </c>
      <c r="L24" s="319">
        <f t="shared" si="2"/>
        <v>100</v>
      </c>
      <c r="M24" s="674"/>
      <c r="N24" s="678"/>
      <c r="O24" s="685"/>
      <c r="P24" s="674"/>
      <c r="Q24" s="678"/>
      <c r="R24" s="685"/>
      <c r="S24" s="314"/>
      <c r="T24" s="348"/>
      <c r="V24" s="355" t="s">
        <v>258</v>
      </c>
    </row>
    <row r="25" spans="2:22" ht="108.75" thickBot="1">
      <c r="B25" s="614"/>
      <c r="C25" s="239" t="s">
        <v>258</v>
      </c>
      <c r="D25" s="306" t="s">
        <v>15</v>
      </c>
      <c r="E25" s="306" t="s">
        <v>13</v>
      </c>
      <c r="F25" s="25">
        <v>50</v>
      </c>
      <c r="G25" s="25">
        <v>50</v>
      </c>
      <c r="H25" s="26">
        <f t="shared" si="1"/>
        <v>100</v>
      </c>
      <c r="I25" s="203"/>
      <c r="J25" s="305">
        <v>150</v>
      </c>
      <c r="K25" s="25">
        <v>300</v>
      </c>
      <c r="L25" s="319">
        <v>100</v>
      </c>
      <c r="M25" s="674"/>
      <c r="N25" s="678"/>
      <c r="O25" s="685"/>
      <c r="P25" s="674"/>
      <c r="Q25" s="678"/>
      <c r="R25" s="685"/>
      <c r="S25" s="314"/>
      <c r="T25" s="347"/>
      <c r="V25" s="356" t="s">
        <v>381</v>
      </c>
    </row>
    <row r="26" spans="2:22" ht="81" customHeight="1">
      <c r="B26" s="614"/>
      <c r="C26" s="142" t="s">
        <v>51</v>
      </c>
      <c r="D26" s="306" t="s">
        <v>16</v>
      </c>
      <c r="E26" s="306" t="s">
        <v>259</v>
      </c>
      <c r="F26" s="305">
        <v>1</v>
      </c>
      <c r="G26" s="372">
        <v>1</v>
      </c>
      <c r="H26" s="26">
        <f>(G26/F26)*100</f>
        <v>100</v>
      </c>
      <c r="I26" s="203"/>
      <c r="J26" s="305">
        <v>1</v>
      </c>
      <c r="K26" s="25">
        <v>1</v>
      </c>
      <c r="L26" s="319">
        <f>(K26/J26)*100</f>
        <v>100</v>
      </c>
      <c r="M26" s="675"/>
      <c r="N26" s="679"/>
      <c r="O26" s="686"/>
      <c r="P26" s="675"/>
      <c r="Q26" s="679"/>
      <c r="R26" s="686"/>
      <c r="S26" s="316"/>
    </row>
    <row r="27" spans="2:22" ht="43.5" customHeight="1">
      <c r="B27" s="614"/>
      <c r="C27" s="320" t="s">
        <v>351</v>
      </c>
      <c r="D27" s="306" t="s">
        <v>16</v>
      </c>
      <c r="E27" s="306" t="s">
        <v>358</v>
      </c>
      <c r="F27" s="305">
        <v>1</v>
      </c>
      <c r="G27" s="425">
        <v>1</v>
      </c>
      <c r="H27" s="26">
        <f t="shared" ref="H27:H33" si="3">(G27/F27)*100</f>
        <v>100</v>
      </c>
      <c r="I27" s="203"/>
      <c r="J27" s="305">
        <v>1</v>
      </c>
      <c r="K27" s="25">
        <v>1</v>
      </c>
      <c r="L27" s="319">
        <f t="shared" ref="L27:L33" si="4">(K27/J27)*100</f>
        <v>100</v>
      </c>
      <c r="M27" s="675"/>
      <c r="N27" s="679"/>
      <c r="O27" s="686"/>
      <c r="P27" s="675"/>
      <c r="Q27" s="679"/>
      <c r="R27" s="686"/>
      <c r="S27" s="316"/>
    </row>
    <row r="28" spans="2:22" ht="45" customHeight="1">
      <c r="B28" s="614"/>
      <c r="C28" s="321" t="s">
        <v>352</v>
      </c>
      <c r="D28" s="306" t="s">
        <v>16</v>
      </c>
      <c r="E28" s="306" t="s">
        <v>359</v>
      </c>
      <c r="F28" s="305">
        <v>1</v>
      </c>
      <c r="G28" s="425">
        <v>1</v>
      </c>
      <c r="H28" s="26">
        <f t="shared" si="3"/>
        <v>100</v>
      </c>
      <c r="I28" s="203"/>
      <c r="J28" s="305">
        <v>1</v>
      </c>
      <c r="K28" s="25">
        <v>1</v>
      </c>
      <c r="L28" s="319">
        <f t="shared" si="4"/>
        <v>100</v>
      </c>
      <c r="M28" s="675"/>
      <c r="N28" s="679"/>
      <c r="O28" s="686"/>
      <c r="P28" s="675"/>
      <c r="Q28" s="679"/>
      <c r="R28" s="686"/>
      <c r="S28" s="316"/>
    </row>
    <row r="29" spans="2:22" ht="45" customHeight="1">
      <c r="B29" s="614"/>
      <c r="C29" s="321" t="s">
        <v>353</v>
      </c>
      <c r="D29" s="306" t="s">
        <v>16</v>
      </c>
      <c r="E29" s="306" t="s">
        <v>360</v>
      </c>
      <c r="F29" s="305">
        <v>1</v>
      </c>
      <c r="G29" s="425">
        <v>1</v>
      </c>
      <c r="H29" s="26">
        <f t="shared" si="3"/>
        <v>100</v>
      </c>
      <c r="I29" s="203"/>
      <c r="J29" s="305">
        <v>1</v>
      </c>
      <c r="K29" s="25">
        <v>1</v>
      </c>
      <c r="L29" s="319">
        <f t="shared" si="4"/>
        <v>100</v>
      </c>
      <c r="M29" s="675"/>
      <c r="N29" s="679"/>
      <c r="O29" s="686"/>
      <c r="P29" s="675"/>
      <c r="Q29" s="679"/>
      <c r="R29" s="686"/>
      <c r="S29" s="316"/>
    </row>
    <row r="30" spans="2:22" ht="42" customHeight="1">
      <c r="B30" s="614"/>
      <c r="C30" s="321" t="s">
        <v>354</v>
      </c>
      <c r="D30" s="306" t="s">
        <v>16</v>
      </c>
      <c r="E30" s="306" t="s">
        <v>359</v>
      </c>
      <c r="F30" s="305">
        <v>1</v>
      </c>
      <c r="G30" s="425">
        <v>1</v>
      </c>
      <c r="H30" s="26">
        <f t="shared" si="3"/>
        <v>100</v>
      </c>
      <c r="I30" s="203"/>
      <c r="J30" s="305">
        <v>1</v>
      </c>
      <c r="K30" s="25">
        <v>1</v>
      </c>
      <c r="L30" s="319">
        <f t="shared" si="4"/>
        <v>100</v>
      </c>
      <c r="M30" s="675"/>
      <c r="N30" s="679"/>
      <c r="O30" s="686"/>
      <c r="P30" s="675"/>
      <c r="Q30" s="679"/>
      <c r="R30" s="686"/>
      <c r="S30" s="316"/>
    </row>
    <row r="31" spans="2:22" ht="42" customHeight="1">
      <c r="B31" s="614"/>
      <c r="C31" s="321" t="s">
        <v>355</v>
      </c>
      <c r="D31" s="306" t="s">
        <v>16</v>
      </c>
      <c r="E31" s="306" t="s">
        <v>243</v>
      </c>
      <c r="F31" s="305">
        <v>1</v>
      </c>
      <c r="G31" s="425">
        <v>1</v>
      </c>
      <c r="H31" s="26">
        <f t="shared" si="3"/>
        <v>100</v>
      </c>
      <c r="I31" s="203"/>
      <c r="J31" s="305">
        <v>1</v>
      </c>
      <c r="K31" s="25">
        <v>1</v>
      </c>
      <c r="L31" s="319">
        <f t="shared" si="4"/>
        <v>100</v>
      </c>
      <c r="M31" s="675"/>
      <c r="N31" s="679"/>
      <c r="O31" s="686"/>
      <c r="P31" s="675"/>
      <c r="Q31" s="679"/>
      <c r="R31" s="686"/>
      <c r="S31" s="316"/>
    </row>
    <row r="32" spans="2:22" ht="43.5" customHeight="1">
      <c r="B32" s="614"/>
      <c r="C32" s="321" t="s">
        <v>356</v>
      </c>
      <c r="D32" s="306" t="s">
        <v>16</v>
      </c>
      <c r="E32" s="306" t="s">
        <v>359</v>
      </c>
      <c r="F32" s="305">
        <v>1</v>
      </c>
      <c r="G32" s="425">
        <v>1</v>
      </c>
      <c r="H32" s="26">
        <f t="shared" si="3"/>
        <v>100</v>
      </c>
      <c r="I32" s="203"/>
      <c r="J32" s="305">
        <v>1</v>
      </c>
      <c r="K32" s="25">
        <v>1</v>
      </c>
      <c r="L32" s="319">
        <f t="shared" si="4"/>
        <v>100</v>
      </c>
      <c r="M32" s="675"/>
      <c r="N32" s="679"/>
      <c r="O32" s="686"/>
      <c r="P32" s="675"/>
      <c r="Q32" s="679"/>
      <c r="R32" s="686"/>
      <c r="S32" s="316"/>
    </row>
    <row r="33" spans="2:20" ht="59.25" customHeight="1" thickBot="1">
      <c r="B33" s="614"/>
      <c r="C33" s="322" t="s">
        <v>357</v>
      </c>
      <c r="D33" s="144" t="s">
        <v>16</v>
      </c>
      <c r="E33" s="144" t="s">
        <v>361</v>
      </c>
      <c r="F33" s="57">
        <v>1</v>
      </c>
      <c r="G33" s="425">
        <v>1</v>
      </c>
      <c r="H33" s="146">
        <f t="shared" si="3"/>
        <v>100</v>
      </c>
      <c r="I33" s="204"/>
      <c r="J33" s="57">
        <v>1</v>
      </c>
      <c r="K33" s="25">
        <v>1</v>
      </c>
      <c r="L33" s="323">
        <f t="shared" si="4"/>
        <v>100</v>
      </c>
      <c r="M33" s="676"/>
      <c r="N33" s="680"/>
      <c r="O33" s="687"/>
      <c r="P33" s="676"/>
      <c r="Q33" s="680"/>
      <c r="R33" s="687"/>
      <c r="S33" s="316"/>
      <c r="T33" s="324"/>
    </row>
    <row r="34" spans="2:20" ht="28.5" customHeight="1" thickBot="1">
      <c r="B34" s="72"/>
      <c r="C34" s="668" t="s">
        <v>179</v>
      </c>
      <c r="D34" s="669"/>
      <c r="E34" s="670"/>
      <c r="F34" s="137">
        <v>1900</v>
      </c>
      <c r="G34" s="299">
        <f>(H34/F34)*100</f>
        <v>100</v>
      </c>
      <c r="H34" s="38">
        <f>SUM(H15:H33)</f>
        <v>1900</v>
      </c>
      <c r="I34" s="38"/>
      <c r="J34" s="38">
        <v>1900</v>
      </c>
      <c r="K34" s="299">
        <f>(L34/J34)*100</f>
        <v>100</v>
      </c>
      <c r="L34" s="53">
        <f>SUM(L15:L33)</f>
        <v>1900</v>
      </c>
      <c r="M34" s="90"/>
      <c r="N34" s="85"/>
      <c r="O34" s="86"/>
      <c r="P34" s="85"/>
      <c r="Q34" s="85"/>
      <c r="R34" s="86"/>
      <c r="S34" s="53"/>
    </row>
    <row r="35" spans="2:20" ht="18">
      <c r="F35" s="1"/>
      <c r="G35" s="118"/>
      <c r="H35" s="1"/>
    </row>
    <row r="36" spans="2:20" ht="11.25" customHeight="1">
      <c r="F36" s="1"/>
      <c r="G36" s="119"/>
      <c r="H36" s="1"/>
    </row>
  </sheetData>
  <mergeCells count="25">
    <mergeCell ref="S21:S23"/>
    <mergeCell ref="B7:B13"/>
    <mergeCell ref="O15:O33"/>
    <mergeCell ref="C4:L4"/>
    <mergeCell ref="B14:S14"/>
    <mergeCell ref="M7:M12"/>
    <mergeCell ref="B15:B33"/>
    <mergeCell ref="S12:S13"/>
    <mergeCell ref="B2:S2"/>
    <mergeCell ref="B3:S3"/>
    <mergeCell ref="S4:S5"/>
    <mergeCell ref="B4:B5"/>
    <mergeCell ref="B6:S6"/>
    <mergeCell ref="C34:E34"/>
    <mergeCell ref="M4:R4"/>
    <mergeCell ref="P15:P33"/>
    <mergeCell ref="Q15:Q33"/>
    <mergeCell ref="R7:R12"/>
    <mergeCell ref="N7:N12"/>
    <mergeCell ref="M15:M33"/>
    <mergeCell ref="P7:P12"/>
    <mergeCell ref="Q7:Q12"/>
    <mergeCell ref="O7:O12"/>
    <mergeCell ref="R15:R33"/>
    <mergeCell ref="N15:N33"/>
  </mergeCells>
  <phoneticPr fontId="2" type="noConversion"/>
  <pageMargins left="0.19685039370078741" right="0.19685039370078741" top="0.19685039370078741" bottom="0.19685039370078741" header="0" footer="0"/>
  <pageSetup scale="35" orientation="landscape" horizontalDpi="300" verticalDpi="300" r:id="rId1"/>
  <headerFooter alignWithMargins="0"/>
  <rowBreaks count="1" manualBreakCount="1">
    <brk id="13" min="1" max="19" man="1"/>
  </rowBreaks>
  <drawing r:id="rId2"/>
  <legacyDrawing r:id="rId3"/>
</worksheet>
</file>

<file path=xl/worksheets/sheet7.xml><?xml version="1.0" encoding="utf-8"?>
<worksheet xmlns="http://schemas.openxmlformats.org/spreadsheetml/2006/main" xmlns:r="http://schemas.openxmlformats.org/officeDocument/2006/relationships">
  <dimension ref="B1:E10"/>
  <sheetViews>
    <sheetView showGridLines="0" workbookViewId="0"/>
  </sheetViews>
  <sheetFormatPr baseColWidth="10" defaultRowHeight="12.75"/>
  <cols>
    <col min="1" max="1" width="1.140625" customWidth="1"/>
    <col min="2" max="2" width="64.42578125" customWidth="1"/>
    <col min="3" max="3" width="1.5703125" customWidth="1"/>
    <col min="4" max="4" width="5.5703125" customWidth="1"/>
    <col min="5" max="5" width="16" customWidth="1"/>
  </cols>
  <sheetData>
    <row r="1" spans="2:5" ht="25.5">
      <c r="B1" s="13" t="s">
        <v>4</v>
      </c>
      <c r="C1" s="14"/>
      <c r="D1" s="19"/>
      <c r="E1" s="19"/>
    </row>
    <row r="2" spans="2:5">
      <c r="B2" s="13" t="s">
        <v>5</v>
      </c>
      <c r="C2" s="14"/>
      <c r="D2" s="19"/>
      <c r="E2" s="19"/>
    </row>
    <row r="3" spans="2:5">
      <c r="B3" s="15"/>
      <c r="C3" s="15"/>
      <c r="D3" s="20"/>
      <c r="E3" s="20"/>
    </row>
    <row r="4" spans="2:5" ht="38.25">
      <c r="B4" s="16" t="s">
        <v>6</v>
      </c>
      <c r="C4" s="15"/>
      <c r="D4" s="20"/>
      <c r="E4" s="20"/>
    </row>
    <row r="5" spans="2:5">
      <c r="B5" s="15"/>
      <c r="C5" s="15"/>
      <c r="D5" s="20"/>
      <c r="E5" s="20"/>
    </row>
    <row r="6" spans="2:5" ht="25.5">
      <c r="B6" s="13" t="s">
        <v>7</v>
      </c>
      <c r="C6" s="14"/>
      <c r="D6" s="19"/>
      <c r="E6" s="21" t="s">
        <v>8</v>
      </c>
    </row>
    <row r="7" spans="2:5" ht="13.5" thickBot="1">
      <c r="B7" s="15"/>
      <c r="C7" s="15"/>
      <c r="D7" s="20"/>
      <c r="E7" s="20"/>
    </row>
    <row r="8" spans="2:5" ht="39" thickBot="1">
      <c r="B8" s="17" t="s">
        <v>9</v>
      </c>
      <c r="C8" s="18"/>
      <c r="D8" s="22"/>
      <c r="E8" s="23">
        <v>35</v>
      </c>
    </row>
    <row r="9" spans="2:5">
      <c r="B9" s="15"/>
      <c r="C9" s="15"/>
      <c r="D9" s="20"/>
      <c r="E9" s="20"/>
    </row>
    <row r="10" spans="2:5">
      <c r="B10" s="15"/>
      <c r="C10" s="15"/>
      <c r="D10" s="20"/>
      <c r="E10" s="20"/>
    </row>
  </sheetData>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B2:L69"/>
  <sheetViews>
    <sheetView view="pageBreakPreview" topLeftCell="A30" zoomScale="110" zoomScaleNormal="90" zoomScaleSheetLayoutView="110" workbookViewId="0">
      <selection activeCell="N51" sqref="N51"/>
    </sheetView>
  </sheetViews>
  <sheetFormatPr baseColWidth="10" defaultRowHeight="12.75"/>
  <cols>
    <col min="4" max="4" width="13.7109375" customWidth="1"/>
    <col min="5" max="5" width="19.85546875" customWidth="1"/>
    <col min="6" max="6" width="18.7109375" customWidth="1"/>
    <col min="7" max="7" width="13.5703125" customWidth="1"/>
    <col min="8" max="8" width="12.7109375" customWidth="1"/>
    <col min="9" max="9" width="22.42578125" customWidth="1"/>
    <col min="10" max="10" width="19.5703125" customWidth="1"/>
    <col min="11" max="11" width="12.42578125" customWidth="1"/>
    <col min="12" max="12" width="12.85546875" customWidth="1"/>
  </cols>
  <sheetData>
    <row r="2" spans="2:12" ht="13.5" thickBot="1"/>
    <row r="3" spans="2:12" ht="13.5">
      <c r="B3" s="698" t="s">
        <v>288</v>
      </c>
      <c r="C3" s="699"/>
      <c r="D3" s="699"/>
      <c r="E3" s="699"/>
      <c r="F3" s="699"/>
      <c r="G3" s="699"/>
      <c r="H3" s="699"/>
      <c r="I3" s="699"/>
      <c r="J3" s="699"/>
      <c r="K3" s="699"/>
      <c r="L3" s="700"/>
    </row>
    <row r="4" spans="2:12" ht="13.5">
      <c r="B4" s="701" t="s">
        <v>289</v>
      </c>
      <c r="C4" s="702"/>
      <c r="D4" s="702"/>
      <c r="E4" s="702"/>
      <c r="F4" s="702"/>
      <c r="G4" s="702"/>
      <c r="H4" s="702"/>
      <c r="I4" s="702"/>
      <c r="J4" s="702"/>
      <c r="K4" s="702"/>
      <c r="L4" s="703"/>
    </row>
    <row r="5" spans="2:12" ht="13.5">
      <c r="B5" s="701" t="s">
        <v>290</v>
      </c>
      <c r="C5" s="702"/>
      <c r="D5" s="702"/>
      <c r="E5" s="702"/>
      <c r="F5" s="702"/>
      <c r="G5" s="702"/>
      <c r="H5" s="702"/>
      <c r="I5" s="702"/>
      <c r="J5" s="702"/>
      <c r="K5" s="702"/>
      <c r="L5" s="703"/>
    </row>
    <row r="6" spans="2:12" ht="13.5">
      <c r="B6" s="701" t="s">
        <v>407</v>
      </c>
      <c r="C6" s="702"/>
      <c r="D6" s="702"/>
      <c r="E6" s="702"/>
      <c r="F6" s="702"/>
      <c r="G6" s="702"/>
      <c r="H6" s="702"/>
      <c r="I6" s="702"/>
      <c r="J6" s="702"/>
      <c r="K6" s="702"/>
      <c r="L6" s="703"/>
    </row>
    <row r="7" spans="2:12" ht="14.25" thickBot="1">
      <c r="B7" s="431"/>
      <c r="C7" s="432"/>
      <c r="D7" s="432"/>
      <c r="E7" s="432"/>
      <c r="F7" s="432"/>
      <c r="G7" s="432"/>
      <c r="H7" s="432"/>
      <c r="I7" s="432"/>
      <c r="J7" s="432"/>
      <c r="K7" s="432"/>
      <c r="L7" s="433"/>
    </row>
    <row r="8" spans="2:12" ht="27">
      <c r="B8" s="434" t="s">
        <v>291</v>
      </c>
      <c r="C8" s="435" t="s">
        <v>292</v>
      </c>
      <c r="D8" s="435" t="s">
        <v>293</v>
      </c>
      <c r="E8" s="435" t="s">
        <v>408</v>
      </c>
      <c r="F8" s="435" t="s">
        <v>410</v>
      </c>
      <c r="G8" s="435" t="s">
        <v>294</v>
      </c>
      <c r="H8" s="435" t="s">
        <v>295</v>
      </c>
      <c r="I8" s="435" t="s">
        <v>296</v>
      </c>
      <c r="J8" s="435" t="s">
        <v>409</v>
      </c>
      <c r="K8" s="435" t="s">
        <v>294</v>
      </c>
      <c r="L8" s="436" t="s">
        <v>295</v>
      </c>
    </row>
    <row r="9" spans="2:12" ht="13.5">
      <c r="B9" s="704" t="s">
        <v>297</v>
      </c>
      <c r="C9" s="437" t="s">
        <v>298</v>
      </c>
      <c r="D9" s="438">
        <v>0.4</v>
      </c>
      <c r="E9" s="437">
        <v>200</v>
      </c>
      <c r="F9" s="437">
        <v>200</v>
      </c>
      <c r="G9" s="439">
        <f>(F9/E9)*100</f>
        <v>100</v>
      </c>
      <c r="H9" s="437">
        <f>(G9*D9)</f>
        <v>40</v>
      </c>
      <c r="I9" s="437">
        <v>300</v>
      </c>
      <c r="J9" s="437">
        <v>300</v>
      </c>
      <c r="K9" s="439">
        <f>(+J9/I9)*100</f>
        <v>100</v>
      </c>
      <c r="L9" s="440">
        <f>(K9*D9)</f>
        <v>40</v>
      </c>
    </row>
    <row r="10" spans="2:12" ht="13.5">
      <c r="B10" s="704"/>
      <c r="C10" s="437" t="s">
        <v>299</v>
      </c>
      <c r="D10" s="438">
        <v>0.2</v>
      </c>
      <c r="E10" s="437">
        <v>400</v>
      </c>
      <c r="F10" s="437">
        <v>400</v>
      </c>
      <c r="G10" s="439">
        <f>(F10/E10)*100</f>
        <v>100</v>
      </c>
      <c r="H10" s="437">
        <f>(G10*D10)</f>
        <v>20</v>
      </c>
      <c r="I10" s="437">
        <v>400</v>
      </c>
      <c r="J10" s="437">
        <v>400</v>
      </c>
      <c r="K10" s="439">
        <f>(+J10/I10)*100</f>
        <v>100</v>
      </c>
      <c r="L10" s="440">
        <f>(K10*D10)</f>
        <v>20</v>
      </c>
    </row>
    <row r="11" spans="2:12" ht="13.5">
      <c r="B11" s="704"/>
      <c r="C11" s="437" t="s">
        <v>300</v>
      </c>
      <c r="D11" s="438">
        <v>0.2</v>
      </c>
      <c r="E11" s="437">
        <v>100</v>
      </c>
      <c r="F11" s="437">
        <v>100</v>
      </c>
      <c r="G11" s="439">
        <f>(F11/E11)*100</f>
        <v>100</v>
      </c>
      <c r="H11" s="437">
        <f>(G11*D11)</f>
        <v>20</v>
      </c>
      <c r="I11" s="437">
        <v>200</v>
      </c>
      <c r="J11" s="437">
        <v>145</v>
      </c>
      <c r="K11" s="439">
        <f>(+J11/I11)*100</f>
        <v>72.5</v>
      </c>
      <c r="L11" s="440">
        <f>(K11*D11)</f>
        <v>14.5</v>
      </c>
    </row>
    <row r="12" spans="2:12" ht="13.5">
      <c r="B12" s="704"/>
      <c r="C12" s="437" t="s">
        <v>301</v>
      </c>
      <c r="D12" s="438">
        <v>0.2</v>
      </c>
      <c r="E12" s="437">
        <v>400</v>
      </c>
      <c r="F12" s="437">
        <v>300</v>
      </c>
      <c r="G12" s="439">
        <f>(F12/E12)*100</f>
        <v>75</v>
      </c>
      <c r="H12" s="437">
        <f>(G12*D12)</f>
        <v>15</v>
      </c>
      <c r="I12" s="437">
        <v>700</v>
      </c>
      <c r="J12" s="437">
        <v>660</v>
      </c>
      <c r="K12" s="439">
        <f>(+J12/I12)*100</f>
        <v>94.285714285714278</v>
      </c>
      <c r="L12" s="440">
        <f>(K12*D12)</f>
        <v>18.857142857142858</v>
      </c>
    </row>
    <row r="13" spans="2:12" ht="13.5">
      <c r="B13" s="704"/>
      <c r="C13" s="441" t="s">
        <v>302</v>
      </c>
      <c r="D13" s="442">
        <f>SUM(D9:D12)</f>
        <v>1</v>
      </c>
      <c r="E13" s="443">
        <f>SUM(E9:E12)</f>
        <v>1100</v>
      </c>
      <c r="F13" s="443">
        <f>SUM(F9:F12)</f>
        <v>1000</v>
      </c>
      <c r="G13" s="443">
        <f>(F13/E13)*100</f>
        <v>90.909090909090907</v>
      </c>
      <c r="H13" s="443">
        <f>SUM(H9:H12)</f>
        <v>95</v>
      </c>
      <c r="I13" s="443">
        <f>SUM(I9:I12)</f>
        <v>1600</v>
      </c>
      <c r="J13" s="443">
        <f>SUM(J9:J12)</f>
        <v>1505</v>
      </c>
      <c r="K13" s="443">
        <f>(+J13/I13)*100</f>
        <v>94.0625</v>
      </c>
      <c r="L13" s="444">
        <f>SUM(L9:L12)</f>
        <v>93.357142857142861</v>
      </c>
    </row>
    <row r="14" spans="2:12" ht="27">
      <c r="B14" s="445" t="s">
        <v>291</v>
      </c>
      <c r="C14" s="446" t="s">
        <v>292</v>
      </c>
      <c r="D14" s="447" t="s">
        <v>293</v>
      </c>
      <c r="E14" s="447" t="s">
        <v>411</v>
      </c>
      <c r="F14" s="447" t="s">
        <v>410</v>
      </c>
      <c r="G14" s="447" t="s">
        <v>303</v>
      </c>
      <c r="H14" s="447" t="s">
        <v>304</v>
      </c>
      <c r="I14" s="447" t="s">
        <v>305</v>
      </c>
      <c r="J14" s="447" t="s">
        <v>412</v>
      </c>
      <c r="K14" s="447" t="s">
        <v>303</v>
      </c>
      <c r="L14" s="448" t="s">
        <v>304</v>
      </c>
    </row>
    <row r="15" spans="2:12" ht="12.75" customHeight="1">
      <c r="B15" s="705" t="s">
        <v>297</v>
      </c>
      <c r="C15" s="449" t="s">
        <v>298</v>
      </c>
      <c r="D15" s="450">
        <v>0.4</v>
      </c>
      <c r="E15" s="451">
        <v>30956765616.220001</v>
      </c>
      <c r="F15" s="451">
        <v>30951110076.59</v>
      </c>
      <c r="G15" s="452">
        <f>(+F15/E15)*100</f>
        <v>99.981730844558783</v>
      </c>
      <c r="H15" s="449">
        <f>(G15*D15)</f>
        <v>39.992692337823513</v>
      </c>
      <c r="I15" s="453">
        <v>73257043145.089996</v>
      </c>
      <c r="J15" s="453">
        <v>73237283188.539993</v>
      </c>
      <c r="K15" s="449">
        <f>+(J15/I15)*100</f>
        <v>99.973026543658236</v>
      </c>
      <c r="L15" s="454">
        <f>(K15*D15)</f>
        <v>39.9892106174633</v>
      </c>
    </row>
    <row r="16" spans="2:12" ht="12.75" customHeight="1">
      <c r="B16" s="705"/>
      <c r="C16" s="449" t="s">
        <v>299</v>
      </c>
      <c r="D16" s="450">
        <v>0.2</v>
      </c>
      <c r="E16" s="451">
        <v>2149440000</v>
      </c>
      <c r="F16" s="451">
        <v>2149386203.7800002</v>
      </c>
      <c r="G16" s="452">
        <f>(+F16/E16)*100</f>
        <v>99.997497198340042</v>
      </c>
      <c r="H16" s="452">
        <f>(G16*D16)</f>
        <v>19.999499439668011</v>
      </c>
      <c r="I16" s="449">
        <v>10398879966.15</v>
      </c>
      <c r="J16" s="449">
        <v>10397875913.860001</v>
      </c>
      <c r="K16" s="452">
        <f>+(J16/I16)*100</f>
        <v>99.990344611215178</v>
      </c>
      <c r="L16" s="455">
        <f>(K16*D16)</f>
        <v>19.998068922243036</v>
      </c>
    </row>
    <row r="17" spans="2:12" ht="12.75" customHeight="1">
      <c r="B17" s="705"/>
      <c r="C17" s="449" t="s">
        <v>300</v>
      </c>
      <c r="D17" s="450">
        <v>0.2</v>
      </c>
      <c r="E17" s="451">
        <v>250000000</v>
      </c>
      <c r="F17" s="451">
        <v>249313201.66999999</v>
      </c>
      <c r="G17" s="452">
        <f>(+F17/E17)*100</f>
        <v>99.725280667999996</v>
      </c>
      <c r="H17" s="452">
        <f>(G17*D17)</f>
        <v>19.945056133600001</v>
      </c>
      <c r="I17" s="449">
        <v>535081035.18000001</v>
      </c>
      <c r="J17" s="449">
        <v>534393028.85000002</v>
      </c>
      <c r="K17" s="452">
        <f>+(J17/I17)*100</f>
        <v>99.87142016166419</v>
      </c>
      <c r="L17" s="455">
        <f>(K17*D17)</f>
        <v>19.974284032332839</v>
      </c>
    </row>
    <row r="18" spans="2:12" ht="13.5">
      <c r="B18" s="705"/>
      <c r="C18" s="449" t="s">
        <v>301</v>
      </c>
      <c r="D18" s="450">
        <v>0.2</v>
      </c>
      <c r="E18" s="451">
        <v>308048208.31999999</v>
      </c>
      <c r="F18" s="451">
        <v>107648208.31999999</v>
      </c>
      <c r="G18" s="452">
        <f>(+F18/E18)*100</f>
        <v>34.94524733874615</v>
      </c>
      <c r="H18" s="449">
        <f>(G18*D18)</f>
        <v>6.9890494677492301</v>
      </c>
      <c r="I18" s="456">
        <v>1167247324.323</v>
      </c>
      <c r="J18" s="456">
        <v>946740425.19000006</v>
      </c>
      <c r="K18" s="449">
        <f>+(J18/I18)*100</f>
        <v>81.108810914525492</v>
      </c>
      <c r="L18" s="454">
        <f>(K18*D18)</f>
        <v>16.221762182905099</v>
      </c>
    </row>
    <row r="19" spans="2:12" ht="14.25" thickBot="1">
      <c r="B19" s="706"/>
      <c r="C19" s="457" t="s">
        <v>302</v>
      </c>
      <c r="D19" s="458">
        <f>SUM(D15:D18)</f>
        <v>1</v>
      </c>
      <c r="E19" s="459">
        <f>SUM(E15:E18)</f>
        <v>33664253824.540001</v>
      </c>
      <c r="F19" s="459">
        <f>SUM(F15:F18)</f>
        <v>33457457690.359997</v>
      </c>
      <c r="G19" s="460">
        <f>(+F19/E19)*100</f>
        <v>99.385710031602542</v>
      </c>
      <c r="H19" s="460">
        <f>SUM(H15:H18)</f>
        <v>86.926297378840758</v>
      </c>
      <c r="I19" s="459">
        <f>SUM(I15:I18)</f>
        <v>85358251470.742981</v>
      </c>
      <c r="J19" s="459">
        <f>SUM(J15:J18)</f>
        <v>85116292556.440002</v>
      </c>
      <c r="K19" s="460">
        <f>(+J19/I19)*100</f>
        <v>99.716537171118233</v>
      </c>
      <c r="L19" s="461">
        <f>SUM(L15:L18)</f>
        <v>96.183325754944278</v>
      </c>
    </row>
    <row r="20" spans="2:12" ht="14.25" thickBot="1">
      <c r="B20" s="462"/>
      <c r="C20" s="463"/>
      <c r="D20" s="464"/>
      <c r="E20" s="463"/>
      <c r="F20" s="463"/>
      <c r="G20" s="463"/>
      <c r="H20" s="463"/>
      <c r="I20" s="463"/>
      <c r="J20" s="463"/>
      <c r="K20" s="463"/>
      <c r="L20" s="465"/>
    </row>
    <row r="21" spans="2:12" ht="27">
      <c r="B21" s="434" t="s">
        <v>291</v>
      </c>
      <c r="C21" s="435" t="s">
        <v>292</v>
      </c>
      <c r="D21" s="435" t="s">
        <v>293</v>
      </c>
      <c r="E21" s="435" t="s">
        <v>408</v>
      </c>
      <c r="F21" s="435" t="s">
        <v>410</v>
      </c>
      <c r="G21" s="435" t="s">
        <v>294</v>
      </c>
      <c r="H21" s="435" t="s">
        <v>295</v>
      </c>
      <c r="I21" s="435" t="s">
        <v>296</v>
      </c>
      <c r="J21" s="435" t="s">
        <v>409</v>
      </c>
      <c r="K21" s="435" t="s">
        <v>294</v>
      </c>
      <c r="L21" s="436" t="s">
        <v>295</v>
      </c>
    </row>
    <row r="22" spans="2:12" ht="13.5">
      <c r="B22" s="704" t="s">
        <v>306</v>
      </c>
      <c r="C22" s="437" t="s">
        <v>298</v>
      </c>
      <c r="D22" s="438">
        <v>0.6</v>
      </c>
      <c r="E22" s="437">
        <v>1800</v>
      </c>
      <c r="F22" s="437">
        <v>1279</v>
      </c>
      <c r="G22" s="439">
        <f>(+F22/E22)*100</f>
        <v>71.055555555555557</v>
      </c>
      <c r="H22" s="437">
        <f>(G22*D22)</f>
        <v>42.633333333333333</v>
      </c>
      <c r="I22" s="437">
        <v>1800</v>
      </c>
      <c r="J22" s="437">
        <v>1348</v>
      </c>
      <c r="K22" s="439">
        <f>(+J22/I22)*100</f>
        <v>74.8888888888889</v>
      </c>
      <c r="L22" s="440">
        <f>(K22*D22)</f>
        <v>44.933333333333337</v>
      </c>
    </row>
    <row r="23" spans="2:12" ht="13.5">
      <c r="B23" s="704"/>
      <c r="C23" s="437" t="s">
        <v>299</v>
      </c>
      <c r="D23" s="438">
        <v>0.4</v>
      </c>
      <c r="E23" s="437">
        <v>600</v>
      </c>
      <c r="F23" s="437">
        <v>500</v>
      </c>
      <c r="G23" s="439">
        <f>(+F23/E23)*100</f>
        <v>83.333333333333343</v>
      </c>
      <c r="H23" s="439">
        <f>(G23*D23)</f>
        <v>33.333333333333336</v>
      </c>
      <c r="I23" s="437">
        <v>800</v>
      </c>
      <c r="J23" s="437">
        <v>740</v>
      </c>
      <c r="K23" s="439">
        <f>(+J23/I23)*100</f>
        <v>92.5</v>
      </c>
      <c r="L23" s="466">
        <f>(K23*D23)</f>
        <v>37</v>
      </c>
    </row>
    <row r="24" spans="2:12" ht="13.5">
      <c r="B24" s="704"/>
      <c r="C24" s="441" t="s">
        <v>302</v>
      </c>
      <c r="D24" s="442">
        <f>SUM(D22:D23)</f>
        <v>1</v>
      </c>
      <c r="E24" s="441">
        <f>SUM(E22:E23)</f>
        <v>2400</v>
      </c>
      <c r="F24" s="441">
        <f>SUM(F22:F23)</f>
        <v>1779</v>
      </c>
      <c r="G24" s="441">
        <f>(F24/E24)*100</f>
        <v>74.125</v>
      </c>
      <c r="H24" s="441">
        <f>SUM(H22:H23)</f>
        <v>75.966666666666669</v>
      </c>
      <c r="I24" s="441">
        <f>SUM(I22:I23)</f>
        <v>2600</v>
      </c>
      <c r="J24" s="441">
        <f>SUM(J22:J23)</f>
        <v>2088</v>
      </c>
      <c r="K24" s="443">
        <f>(+J24/I24)*100</f>
        <v>80.307692307692307</v>
      </c>
      <c r="L24" s="467">
        <f>SUM(L22:L23)</f>
        <v>81.933333333333337</v>
      </c>
    </row>
    <row r="25" spans="2:12" ht="27">
      <c r="B25" s="445" t="s">
        <v>291</v>
      </c>
      <c r="C25" s="446" t="s">
        <v>292</v>
      </c>
      <c r="D25" s="447" t="s">
        <v>293</v>
      </c>
      <c r="E25" s="447" t="s">
        <v>411</v>
      </c>
      <c r="F25" s="447" t="s">
        <v>410</v>
      </c>
      <c r="G25" s="447" t="s">
        <v>303</v>
      </c>
      <c r="H25" s="447" t="s">
        <v>304</v>
      </c>
      <c r="I25" s="447" t="s">
        <v>305</v>
      </c>
      <c r="J25" s="447" t="s">
        <v>412</v>
      </c>
      <c r="K25" s="447" t="s">
        <v>303</v>
      </c>
      <c r="L25" s="448" t="s">
        <v>304</v>
      </c>
    </row>
    <row r="26" spans="2:12" ht="13.5">
      <c r="B26" s="704" t="s">
        <v>306</v>
      </c>
      <c r="C26" s="450" t="s">
        <v>298</v>
      </c>
      <c r="D26" s="450">
        <v>0.6</v>
      </c>
      <c r="E26" s="451">
        <v>1399000805.6800001</v>
      </c>
      <c r="F26" s="451">
        <v>1396833551.6900001</v>
      </c>
      <c r="G26" s="452">
        <f>+(F26/E26)*100</f>
        <v>99.845085579565009</v>
      </c>
      <c r="H26" s="449">
        <f>(G26*D26)</f>
        <v>59.907051347738999</v>
      </c>
      <c r="I26" s="451">
        <v>4098723919.9400001</v>
      </c>
      <c r="J26" s="451">
        <v>4094397640.8899999</v>
      </c>
      <c r="K26" s="452">
        <f>(+J26/I26)*100</f>
        <v>99.894448146923168</v>
      </c>
      <c r="L26" s="454">
        <f>(K26*D26)</f>
        <v>59.936668888153896</v>
      </c>
    </row>
    <row r="27" spans="2:12" ht="13.5">
      <c r="B27" s="704"/>
      <c r="C27" s="450" t="s">
        <v>299</v>
      </c>
      <c r="D27" s="450">
        <v>0.4</v>
      </c>
      <c r="E27" s="451">
        <v>999998512.63999999</v>
      </c>
      <c r="F27" s="451">
        <v>999768227.27999997</v>
      </c>
      <c r="G27" s="452">
        <f>(+F27/E27)*100</f>
        <v>99.976971429748232</v>
      </c>
      <c r="H27" s="452">
        <f>(G27*D27)</f>
        <v>39.990788571899294</v>
      </c>
      <c r="I27" s="451">
        <v>2165389849.6399999</v>
      </c>
      <c r="J27" s="451">
        <v>2126260724.1600001</v>
      </c>
      <c r="K27" s="452">
        <f>(+J27/I27)*100</f>
        <v>98.192975482613207</v>
      </c>
      <c r="L27" s="455">
        <f>(K27*D27)</f>
        <v>39.277190193045286</v>
      </c>
    </row>
    <row r="28" spans="2:12" ht="14.25" thickBot="1">
      <c r="B28" s="709"/>
      <c r="C28" s="457" t="s">
        <v>302</v>
      </c>
      <c r="D28" s="468">
        <f>SUM(D26:D27)</f>
        <v>1</v>
      </c>
      <c r="E28" s="469">
        <f>SUM(E26:E27)</f>
        <v>2398999318.3200002</v>
      </c>
      <c r="F28" s="469">
        <f>SUM(F26:F27)</f>
        <v>2396601778.9700003</v>
      </c>
      <c r="G28" s="470">
        <f>(+F28/E28)*100</f>
        <v>99.900060857387857</v>
      </c>
      <c r="H28" s="470">
        <f>SUM(H26:H27)</f>
        <v>99.897839919638301</v>
      </c>
      <c r="I28" s="469">
        <f>SUM(I26:I27)</f>
        <v>6264113769.5799999</v>
      </c>
      <c r="J28" s="469">
        <f>SUM(J26:J27)</f>
        <v>6220658365.0500002</v>
      </c>
      <c r="K28" s="470">
        <f>(+J28/I28)*100</f>
        <v>99.306280087998573</v>
      </c>
      <c r="L28" s="471">
        <f>SUM(L26:L27)</f>
        <v>99.213859081199189</v>
      </c>
    </row>
    <row r="29" spans="2:12" ht="14.25" thickBot="1">
      <c r="B29" s="462"/>
      <c r="C29" s="463"/>
      <c r="D29" s="463"/>
      <c r="E29" s="463"/>
      <c r="F29" s="463"/>
      <c r="G29" s="463"/>
      <c r="H29" s="463"/>
      <c r="I29" s="463"/>
      <c r="J29" s="463"/>
      <c r="K29" s="463"/>
      <c r="L29" s="465"/>
    </row>
    <row r="30" spans="2:12" ht="27">
      <c r="B30" s="434" t="s">
        <v>291</v>
      </c>
      <c r="C30" s="435" t="s">
        <v>292</v>
      </c>
      <c r="D30" s="435" t="s">
        <v>293</v>
      </c>
      <c r="E30" s="435" t="s">
        <v>408</v>
      </c>
      <c r="F30" s="435" t="s">
        <v>410</v>
      </c>
      <c r="G30" s="435" t="s">
        <v>294</v>
      </c>
      <c r="H30" s="435" t="s">
        <v>295</v>
      </c>
      <c r="I30" s="435" t="s">
        <v>296</v>
      </c>
      <c r="J30" s="435" t="s">
        <v>409</v>
      </c>
      <c r="K30" s="435" t="s">
        <v>294</v>
      </c>
      <c r="L30" s="436" t="s">
        <v>295</v>
      </c>
    </row>
    <row r="31" spans="2:12" ht="13.5">
      <c r="B31" s="710" t="s">
        <v>307</v>
      </c>
      <c r="C31" s="437" t="s">
        <v>298</v>
      </c>
      <c r="D31" s="438">
        <v>0.5</v>
      </c>
      <c r="E31" s="437">
        <v>500</v>
      </c>
      <c r="F31" s="437">
        <v>500</v>
      </c>
      <c r="G31" s="439">
        <f>(+F31/E31)*100</f>
        <v>100</v>
      </c>
      <c r="H31" s="437">
        <f>(G31*D31)</f>
        <v>50</v>
      </c>
      <c r="I31" s="437">
        <v>700</v>
      </c>
      <c r="J31" s="437">
        <v>700</v>
      </c>
      <c r="K31" s="439">
        <f>(+J31/I31)*100</f>
        <v>100</v>
      </c>
      <c r="L31" s="440">
        <f>(K31*D31)</f>
        <v>50</v>
      </c>
    </row>
    <row r="32" spans="2:12" ht="13.5">
      <c r="B32" s="710"/>
      <c r="C32" s="437" t="s">
        <v>299</v>
      </c>
      <c r="D32" s="438">
        <v>0.5</v>
      </c>
      <c r="E32" s="437">
        <v>600</v>
      </c>
      <c r="F32" s="437">
        <v>400</v>
      </c>
      <c r="G32" s="439">
        <f>(+F32/E32)*100</f>
        <v>66.666666666666657</v>
      </c>
      <c r="H32" s="439">
        <f>(G32*D32)</f>
        <v>33.333333333333329</v>
      </c>
      <c r="I32" s="437">
        <v>700</v>
      </c>
      <c r="J32" s="437">
        <v>500</v>
      </c>
      <c r="K32" s="439">
        <f>(+J32/I32)*100</f>
        <v>71.428571428571431</v>
      </c>
      <c r="L32" s="466">
        <f>(K32*D32)</f>
        <v>35.714285714285715</v>
      </c>
    </row>
    <row r="33" spans="2:12" ht="13.5">
      <c r="B33" s="710"/>
      <c r="C33" s="443" t="s">
        <v>302</v>
      </c>
      <c r="D33" s="472">
        <f>SUM(D31:D32)</f>
        <v>1</v>
      </c>
      <c r="E33" s="443">
        <f>SUM(E31:E32)</f>
        <v>1100</v>
      </c>
      <c r="F33" s="443">
        <f>SUM(F31:F32)</f>
        <v>900</v>
      </c>
      <c r="G33" s="443">
        <f>(+F33/E33)*100</f>
        <v>81.818181818181827</v>
      </c>
      <c r="H33" s="443">
        <f>SUM(H31:H32)</f>
        <v>83.333333333333329</v>
      </c>
      <c r="I33" s="443">
        <f>SUM(I31:I32)</f>
        <v>1400</v>
      </c>
      <c r="J33" s="443">
        <f>SUM(J31:J32)</f>
        <v>1200</v>
      </c>
      <c r="K33" s="443">
        <f>(+J33/I33)*100</f>
        <v>85.714285714285708</v>
      </c>
      <c r="L33" s="444">
        <f>SUM(L31:L32)</f>
        <v>85.714285714285722</v>
      </c>
    </row>
    <row r="34" spans="2:12" ht="27">
      <c r="B34" s="445" t="s">
        <v>291</v>
      </c>
      <c r="C34" s="446" t="s">
        <v>292</v>
      </c>
      <c r="D34" s="447" t="s">
        <v>293</v>
      </c>
      <c r="E34" s="447" t="s">
        <v>411</v>
      </c>
      <c r="F34" s="447" t="s">
        <v>410</v>
      </c>
      <c r="G34" s="447" t="s">
        <v>303</v>
      </c>
      <c r="H34" s="447" t="s">
        <v>304</v>
      </c>
      <c r="I34" s="447" t="s">
        <v>305</v>
      </c>
      <c r="J34" s="447" t="s">
        <v>412</v>
      </c>
      <c r="K34" s="447" t="s">
        <v>303</v>
      </c>
      <c r="L34" s="448" t="s">
        <v>304</v>
      </c>
    </row>
    <row r="35" spans="2:12" ht="13.5">
      <c r="B35" s="704" t="s">
        <v>307</v>
      </c>
      <c r="C35" s="449" t="s">
        <v>298</v>
      </c>
      <c r="D35" s="450">
        <v>0.5</v>
      </c>
      <c r="E35" s="451">
        <v>471273282</v>
      </c>
      <c r="F35" s="451">
        <v>471173779.35000002</v>
      </c>
      <c r="G35" s="452">
        <f>(+F35/E35)*100</f>
        <v>99.97888642242188</v>
      </c>
      <c r="H35" s="449">
        <f>(G35*D35)</f>
        <v>49.98944321121094</v>
      </c>
      <c r="I35" s="473">
        <v>1221168959</v>
      </c>
      <c r="J35" s="473">
        <v>1142274784.51</v>
      </c>
      <c r="K35" s="452">
        <f>(+J35/I35)*100</f>
        <v>93.539454642328494</v>
      </c>
      <c r="L35" s="454">
        <f>(K35*D35)</f>
        <v>46.769727321164247</v>
      </c>
    </row>
    <row r="36" spans="2:12" ht="13.5">
      <c r="B36" s="704"/>
      <c r="C36" s="449" t="s">
        <v>299</v>
      </c>
      <c r="D36" s="450">
        <v>0.5</v>
      </c>
      <c r="E36" s="451">
        <v>347323667.14999998</v>
      </c>
      <c r="F36" s="451">
        <v>347220625.13</v>
      </c>
      <c r="G36" s="452">
        <f>(+F36/E36)*100</f>
        <v>99.970332565918838</v>
      </c>
      <c r="H36" s="452">
        <f>(G36*D36)</f>
        <v>49.985166282959419</v>
      </c>
      <c r="I36" s="474">
        <v>817663845.14999998</v>
      </c>
      <c r="J36" s="473">
        <v>817491192.42999995</v>
      </c>
      <c r="K36" s="452">
        <f>(+J36/I36)*100</f>
        <v>99.978884633211536</v>
      </c>
      <c r="L36" s="455">
        <f>(K36*D36)</f>
        <v>49.989442316605768</v>
      </c>
    </row>
    <row r="37" spans="2:12" ht="14.25" thickBot="1">
      <c r="B37" s="709"/>
      <c r="C37" s="460" t="s">
        <v>302</v>
      </c>
      <c r="D37" s="468">
        <f>SUM(D35:D36)</f>
        <v>1</v>
      </c>
      <c r="E37" s="475">
        <f>SUM(E35:E36)</f>
        <v>818596949.14999998</v>
      </c>
      <c r="F37" s="475">
        <f>SUM(F35:F36)</f>
        <v>818394404.48000002</v>
      </c>
      <c r="G37" s="460">
        <f>(+F37/E37)*100</f>
        <v>99.975257094445539</v>
      </c>
      <c r="H37" s="460">
        <f>SUM(H35:H36)</f>
        <v>99.974609494170352</v>
      </c>
      <c r="I37" s="476">
        <f>SUM(I35:I36)</f>
        <v>2038832804.1500001</v>
      </c>
      <c r="J37" s="476">
        <f>SUM(J35:J36)</f>
        <v>1959765976.9400001</v>
      </c>
      <c r="K37" s="460">
        <f>(+J37/I37)*100</f>
        <v>96.121956295334215</v>
      </c>
      <c r="L37" s="461">
        <f>SUM(L35:L36)</f>
        <v>96.759169637770015</v>
      </c>
    </row>
    <row r="38" spans="2:12" ht="14.25" thickBot="1">
      <c r="B38" s="462"/>
      <c r="C38" s="463"/>
      <c r="D38" s="463"/>
      <c r="E38" s="463"/>
      <c r="F38" s="463"/>
      <c r="G38" s="463"/>
      <c r="H38" s="463"/>
      <c r="I38" s="463"/>
      <c r="J38" s="463"/>
      <c r="K38" s="463"/>
      <c r="L38" s="465"/>
    </row>
    <row r="39" spans="2:12" ht="27">
      <c r="B39" s="434" t="s">
        <v>291</v>
      </c>
      <c r="C39" s="435" t="s">
        <v>292</v>
      </c>
      <c r="D39" s="435" t="s">
        <v>293</v>
      </c>
      <c r="E39" s="435" t="s">
        <v>408</v>
      </c>
      <c r="F39" s="435" t="s">
        <v>410</v>
      </c>
      <c r="G39" s="435" t="s">
        <v>294</v>
      </c>
      <c r="H39" s="435" t="s">
        <v>295</v>
      </c>
      <c r="I39" s="435" t="s">
        <v>296</v>
      </c>
      <c r="J39" s="435" t="s">
        <v>409</v>
      </c>
      <c r="K39" s="435" t="s">
        <v>294</v>
      </c>
      <c r="L39" s="436" t="s">
        <v>295</v>
      </c>
    </row>
    <row r="40" spans="2:12" ht="13.5">
      <c r="B40" s="704" t="s">
        <v>308</v>
      </c>
      <c r="C40" s="437" t="s">
        <v>298</v>
      </c>
      <c r="D40" s="438">
        <v>1</v>
      </c>
      <c r="E40" s="437">
        <v>700</v>
      </c>
      <c r="F40" s="437">
        <v>700</v>
      </c>
      <c r="G40" s="439">
        <f>(+F40/E40)*100</f>
        <v>100</v>
      </c>
      <c r="H40" s="437">
        <f>(G40*D40)</f>
        <v>100</v>
      </c>
      <c r="I40" s="437">
        <v>1000</v>
      </c>
      <c r="J40" s="437">
        <v>1000</v>
      </c>
      <c r="K40" s="439">
        <f>(+J40/I40)*100</f>
        <v>100</v>
      </c>
      <c r="L40" s="440">
        <f>(K40*D40)</f>
        <v>100</v>
      </c>
    </row>
    <row r="41" spans="2:12" ht="13.5">
      <c r="B41" s="704"/>
      <c r="C41" s="441" t="s">
        <v>302</v>
      </c>
      <c r="D41" s="442">
        <f>SUM(D40:D40)</f>
        <v>1</v>
      </c>
      <c r="E41" s="443">
        <f>SUM(E40:E40)</f>
        <v>700</v>
      </c>
      <c r="F41" s="443">
        <f>SUM(F40:F40)</f>
        <v>700</v>
      </c>
      <c r="G41" s="443">
        <f>(+F41/E41)*100</f>
        <v>100</v>
      </c>
      <c r="H41" s="443">
        <f>SUM(H40:H40)</f>
        <v>100</v>
      </c>
      <c r="I41" s="443">
        <f>SUM(I40:I40)</f>
        <v>1000</v>
      </c>
      <c r="J41" s="443">
        <f>SUM(J40:J40)</f>
        <v>1000</v>
      </c>
      <c r="K41" s="443">
        <f>(+J41/I41)*100</f>
        <v>100</v>
      </c>
      <c r="L41" s="444">
        <f>SUM(L40:L40)</f>
        <v>100</v>
      </c>
    </row>
    <row r="42" spans="2:12" ht="27">
      <c r="B42" s="445" t="s">
        <v>291</v>
      </c>
      <c r="C42" s="446" t="s">
        <v>292</v>
      </c>
      <c r="D42" s="447" t="s">
        <v>293</v>
      </c>
      <c r="E42" s="447" t="s">
        <v>411</v>
      </c>
      <c r="F42" s="447" t="s">
        <v>410</v>
      </c>
      <c r="G42" s="447" t="s">
        <v>303</v>
      </c>
      <c r="H42" s="447" t="s">
        <v>304</v>
      </c>
      <c r="I42" s="447" t="s">
        <v>305</v>
      </c>
      <c r="J42" s="447" t="s">
        <v>412</v>
      </c>
      <c r="K42" s="447" t="s">
        <v>303</v>
      </c>
      <c r="L42" s="448" t="s">
        <v>304</v>
      </c>
    </row>
    <row r="43" spans="2:12" ht="13.5">
      <c r="B43" s="705" t="s">
        <v>308</v>
      </c>
      <c r="C43" s="449" t="s">
        <v>298</v>
      </c>
      <c r="D43" s="450">
        <v>1</v>
      </c>
      <c r="E43" s="473">
        <v>1186213443.49</v>
      </c>
      <c r="F43" s="473">
        <v>1186059669.4300001</v>
      </c>
      <c r="G43" s="452">
        <f>(+F43/E43)*100</f>
        <v>99.987036560676003</v>
      </c>
      <c r="H43" s="449">
        <f>(G43*D43)</f>
        <v>99.987036560676003</v>
      </c>
      <c r="I43" s="473">
        <v>3013006161.8000002</v>
      </c>
      <c r="J43" s="473">
        <v>3002046290.75</v>
      </c>
      <c r="K43" s="452">
        <f>(+J43/I43)*100</f>
        <v>99.636247970915122</v>
      </c>
      <c r="L43" s="454">
        <f>(K43*D43)</f>
        <v>99.636247970915122</v>
      </c>
    </row>
    <row r="44" spans="2:12" ht="14.25" thickBot="1">
      <c r="B44" s="706"/>
      <c r="C44" s="457" t="s">
        <v>302</v>
      </c>
      <c r="D44" s="458">
        <f>SUM(D43:D43)</f>
        <v>1</v>
      </c>
      <c r="E44" s="475">
        <f>SUM(E43:E43)</f>
        <v>1186213443.49</v>
      </c>
      <c r="F44" s="475">
        <f>SUM(F43:F43)</f>
        <v>1186059669.4300001</v>
      </c>
      <c r="G44" s="460">
        <f>(+F44/E44)*100</f>
        <v>99.987036560676003</v>
      </c>
      <c r="H44" s="460">
        <f>SUM(H43:H43)</f>
        <v>99.987036560676003</v>
      </c>
      <c r="I44" s="475">
        <f>SUM(I43:I43)</f>
        <v>3013006161.8000002</v>
      </c>
      <c r="J44" s="475">
        <f>SUM(J43:J43)</f>
        <v>3002046290.75</v>
      </c>
      <c r="K44" s="460">
        <f>(+J44/I44)*100</f>
        <v>99.636247970915122</v>
      </c>
      <c r="L44" s="461">
        <f>SUM(L43:L43)</f>
        <v>99.636247970915122</v>
      </c>
    </row>
    <row r="45" spans="2:12" ht="14.25" thickBot="1">
      <c r="B45" s="462"/>
      <c r="C45" s="463"/>
      <c r="D45" s="463"/>
      <c r="E45" s="463"/>
      <c r="F45" s="463"/>
      <c r="G45" s="463"/>
      <c r="H45" s="463"/>
      <c r="I45" s="463"/>
      <c r="J45" s="463"/>
      <c r="K45" s="463"/>
      <c r="L45" s="465"/>
    </row>
    <row r="46" spans="2:12" ht="27">
      <c r="B46" s="434" t="s">
        <v>291</v>
      </c>
      <c r="C46" s="435" t="s">
        <v>292</v>
      </c>
      <c r="D46" s="435" t="s">
        <v>293</v>
      </c>
      <c r="E46" s="435" t="s">
        <v>408</v>
      </c>
      <c r="F46" s="435" t="s">
        <v>410</v>
      </c>
      <c r="G46" s="435" t="s">
        <v>294</v>
      </c>
      <c r="H46" s="435" t="s">
        <v>295</v>
      </c>
      <c r="I46" s="435" t="s">
        <v>296</v>
      </c>
      <c r="J46" s="435" t="s">
        <v>409</v>
      </c>
      <c r="K46" s="435" t="s">
        <v>294</v>
      </c>
      <c r="L46" s="436" t="s">
        <v>295</v>
      </c>
    </row>
    <row r="47" spans="2:12" ht="13.5">
      <c r="B47" s="704" t="s">
        <v>309</v>
      </c>
      <c r="C47" s="437" t="s">
        <v>298</v>
      </c>
      <c r="D47" s="438">
        <v>0.3</v>
      </c>
      <c r="E47" s="437">
        <v>600</v>
      </c>
      <c r="F47" s="437">
        <v>600</v>
      </c>
      <c r="G47" s="439">
        <f>(+F47/E47)*100</f>
        <v>100</v>
      </c>
      <c r="H47" s="437">
        <f>(G47*D47)</f>
        <v>30</v>
      </c>
      <c r="I47" s="437">
        <v>1100</v>
      </c>
      <c r="J47" s="437">
        <v>1100</v>
      </c>
      <c r="K47" s="439">
        <f>(+J47/I47)*100</f>
        <v>100</v>
      </c>
      <c r="L47" s="440">
        <f>(K47*D47)</f>
        <v>30</v>
      </c>
    </row>
    <row r="48" spans="2:12" ht="13.5">
      <c r="B48" s="704"/>
      <c r="C48" s="437" t="s">
        <v>299</v>
      </c>
      <c r="D48" s="438">
        <v>0.1</v>
      </c>
      <c r="E48" s="437">
        <v>300</v>
      </c>
      <c r="F48" s="437">
        <v>300</v>
      </c>
      <c r="G48" s="439">
        <f>(+F48/E48)*100</f>
        <v>100</v>
      </c>
      <c r="H48" s="437">
        <f>(G48*D48)</f>
        <v>10</v>
      </c>
      <c r="I48" s="437">
        <v>300</v>
      </c>
      <c r="J48" s="437">
        <v>300</v>
      </c>
      <c r="K48" s="439">
        <f>(+J48/I48)*100</f>
        <v>100</v>
      </c>
      <c r="L48" s="440">
        <f>(K48*D48)</f>
        <v>10</v>
      </c>
    </row>
    <row r="49" spans="2:12" ht="13.5">
      <c r="B49" s="704"/>
      <c r="C49" s="437" t="s">
        <v>300</v>
      </c>
      <c r="D49" s="438">
        <v>0.6</v>
      </c>
      <c r="E49" s="437">
        <v>2600</v>
      </c>
      <c r="F49" s="437">
        <v>2387</v>
      </c>
      <c r="G49" s="439">
        <f>(+F49/E49)*100</f>
        <v>91.807692307692307</v>
      </c>
      <c r="H49" s="437">
        <f>(G49*D49)</f>
        <v>55.084615384615383</v>
      </c>
      <c r="I49" s="437">
        <v>2900</v>
      </c>
      <c r="J49" s="437">
        <v>2746</v>
      </c>
      <c r="K49" s="439">
        <f>(+J49/I49)*100</f>
        <v>94.689655172413794</v>
      </c>
      <c r="L49" s="440">
        <f>(K49*D49)</f>
        <v>56.813793103448276</v>
      </c>
    </row>
    <row r="50" spans="2:12" ht="13.5">
      <c r="B50" s="704"/>
      <c r="C50" s="441" t="s">
        <v>302</v>
      </c>
      <c r="D50" s="442">
        <f>SUM(D47:D49)</f>
        <v>1</v>
      </c>
      <c r="E50" s="443">
        <f>SUM(E47:E49)</f>
        <v>3500</v>
      </c>
      <c r="F50" s="443">
        <f>SUM(F47:F49)</f>
        <v>3287</v>
      </c>
      <c r="G50" s="443">
        <f>(+F50/E50)*100</f>
        <v>93.914285714285711</v>
      </c>
      <c r="H50" s="443">
        <f>SUM(H47:H49)</f>
        <v>95.084615384615375</v>
      </c>
      <c r="I50" s="443">
        <f>SUM(I47:I49)</f>
        <v>4300</v>
      </c>
      <c r="J50" s="443">
        <f>SUM(J47:J49)</f>
        <v>4146</v>
      </c>
      <c r="K50" s="443">
        <f>(+J50/I50)*100</f>
        <v>96.418604651162781</v>
      </c>
      <c r="L50" s="444">
        <f>SUM(L47:L49)</f>
        <v>96.813793103448276</v>
      </c>
    </row>
    <row r="51" spans="2:12" ht="27">
      <c r="B51" s="445" t="s">
        <v>291</v>
      </c>
      <c r="C51" s="446" t="s">
        <v>292</v>
      </c>
      <c r="D51" s="447" t="s">
        <v>293</v>
      </c>
      <c r="E51" s="447" t="s">
        <v>411</v>
      </c>
      <c r="F51" s="447" t="s">
        <v>410</v>
      </c>
      <c r="G51" s="447" t="s">
        <v>303</v>
      </c>
      <c r="H51" s="447" t="s">
        <v>304</v>
      </c>
      <c r="I51" s="447" t="s">
        <v>305</v>
      </c>
      <c r="J51" s="447" t="s">
        <v>412</v>
      </c>
      <c r="K51" s="447" t="s">
        <v>303</v>
      </c>
      <c r="L51" s="448" t="s">
        <v>304</v>
      </c>
    </row>
    <row r="52" spans="2:12" ht="13.5">
      <c r="B52" s="707" t="s">
        <v>309</v>
      </c>
      <c r="C52" s="449" t="s">
        <v>298</v>
      </c>
      <c r="D52" s="450">
        <v>0.3</v>
      </c>
      <c r="E52" s="473">
        <v>420428472.12</v>
      </c>
      <c r="F52" s="473">
        <v>414299814.39999998</v>
      </c>
      <c r="G52" s="452">
        <f>(+F52/E52)*100</f>
        <v>98.542282902702468</v>
      </c>
      <c r="H52" s="449">
        <f>(G52*D52)</f>
        <v>29.562684870810738</v>
      </c>
      <c r="I52" s="473">
        <v>1751819061.1800001</v>
      </c>
      <c r="J52" s="473">
        <v>1650763400.6800001</v>
      </c>
      <c r="K52" s="452">
        <f>(+J52/I52)*100</f>
        <v>94.231387091316932</v>
      </c>
      <c r="L52" s="454">
        <f>(K52*D52)</f>
        <v>28.269416127395079</v>
      </c>
    </row>
    <row r="53" spans="2:12" ht="13.5">
      <c r="B53" s="707"/>
      <c r="C53" s="449" t="s">
        <v>299</v>
      </c>
      <c r="D53" s="450">
        <v>0.1</v>
      </c>
      <c r="E53" s="473">
        <v>29411182.02</v>
      </c>
      <c r="F53" s="473">
        <v>29411182.02</v>
      </c>
      <c r="G53" s="452">
        <f>(+F53/E53)*100</f>
        <v>100</v>
      </c>
      <c r="H53" s="449">
        <f>(G53*D53)</f>
        <v>10</v>
      </c>
      <c r="I53" s="473">
        <v>207748860.91999999</v>
      </c>
      <c r="J53" s="473">
        <v>148662833.03999999</v>
      </c>
      <c r="K53" s="452">
        <f>(+J53/I53)*100</f>
        <v>71.55891607860471</v>
      </c>
      <c r="L53" s="454">
        <f>(K53*D53)</f>
        <v>7.1558916078604717</v>
      </c>
    </row>
    <row r="54" spans="2:12" ht="13.5">
      <c r="B54" s="707"/>
      <c r="C54" s="449" t="s">
        <v>300</v>
      </c>
      <c r="D54" s="450">
        <v>0.6</v>
      </c>
      <c r="E54" s="473">
        <v>1248267575.78</v>
      </c>
      <c r="F54" s="473">
        <v>1243356424.25</v>
      </c>
      <c r="G54" s="452">
        <f>(+F54/E54)*100</f>
        <v>99.606562597211493</v>
      </c>
      <c r="H54" s="449">
        <f>(G54*D54)</f>
        <v>59.763937558326894</v>
      </c>
      <c r="I54" s="473">
        <v>3145103733.5799999</v>
      </c>
      <c r="J54" s="473">
        <v>2859974038.8299999</v>
      </c>
      <c r="K54" s="452">
        <f>(+J54/I54)*100</f>
        <v>90.934172005021807</v>
      </c>
      <c r="L54" s="454">
        <f>(K54*D54)</f>
        <v>54.560503203013084</v>
      </c>
    </row>
    <row r="55" spans="2:12" ht="14.25" thickBot="1">
      <c r="B55" s="708"/>
      <c r="C55" s="457" t="s">
        <v>302</v>
      </c>
      <c r="D55" s="458">
        <f>SUM(D52:D54)</f>
        <v>1</v>
      </c>
      <c r="E55" s="475">
        <f>SUM(E52:E54)</f>
        <v>1698107229.9200001</v>
      </c>
      <c r="F55" s="475">
        <f>SUM(F52:F54)</f>
        <v>1687067420.6700001</v>
      </c>
      <c r="G55" s="460">
        <f>(+F55/E55)*100</f>
        <v>99.349875611181503</v>
      </c>
      <c r="H55" s="460">
        <f>SUM(H52:H54)</f>
        <v>99.326622429137643</v>
      </c>
      <c r="I55" s="475">
        <f>SUM(I52:I54)</f>
        <v>5104671655.6800003</v>
      </c>
      <c r="J55" s="475">
        <f>SUM(J52:J54)</f>
        <v>4659400272.5500002</v>
      </c>
      <c r="K55" s="460">
        <f>(+J55/I55)*100</f>
        <v>91.277178765561857</v>
      </c>
      <c r="L55" s="461">
        <f>SUM(L52:L54)</f>
        <v>89.985810938268628</v>
      </c>
    </row>
    <row r="56" spans="2:12" ht="14.25" thickBot="1">
      <c r="B56" s="462"/>
      <c r="C56" s="463"/>
      <c r="D56" s="463"/>
      <c r="E56" s="463"/>
      <c r="F56" s="463"/>
      <c r="G56" s="463"/>
      <c r="H56" s="463"/>
      <c r="I56" s="463"/>
      <c r="J56" s="463"/>
      <c r="K56" s="463"/>
      <c r="L56" s="465"/>
    </row>
    <row r="57" spans="2:12" ht="27">
      <c r="B57" s="434" t="s">
        <v>291</v>
      </c>
      <c r="C57" s="435" t="s">
        <v>292</v>
      </c>
      <c r="D57" s="435" t="s">
        <v>293</v>
      </c>
      <c r="E57" s="435" t="s">
        <v>408</v>
      </c>
      <c r="F57" s="435" t="s">
        <v>410</v>
      </c>
      <c r="G57" s="435" t="s">
        <v>294</v>
      </c>
      <c r="H57" s="435" t="s">
        <v>295</v>
      </c>
      <c r="I57" s="435" t="s">
        <v>296</v>
      </c>
      <c r="J57" s="435" t="s">
        <v>409</v>
      </c>
      <c r="K57" s="435" t="s">
        <v>294</v>
      </c>
      <c r="L57" s="436" t="s">
        <v>295</v>
      </c>
    </row>
    <row r="58" spans="2:12" ht="13.5">
      <c r="B58" s="704" t="s">
        <v>310</v>
      </c>
      <c r="C58" s="437" t="s">
        <v>298</v>
      </c>
      <c r="D58" s="438">
        <v>0.5</v>
      </c>
      <c r="E58" s="437">
        <v>600</v>
      </c>
      <c r="F58" s="437">
        <v>600</v>
      </c>
      <c r="G58" s="439">
        <f>(+F58/E58)*100</f>
        <v>100</v>
      </c>
      <c r="H58" s="437">
        <f>(G58*D58)</f>
        <v>50</v>
      </c>
      <c r="I58" s="437">
        <v>600</v>
      </c>
      <c r="J58" s="437">
        <v>600</v>
      </c>
      <c r="K58" s="439">
        <f>(+J58/I58)*100</f>
        <v>100</v>
      </c>
      <c r="L58" s="440">
        <f>(K58*D58)</f>
        <v>50</v>
      </c>
    </row>
    <row r="59" spans="2:12" ht="13.5">
      <c r="B59" s="704"/>
      <c r="C59" s="437" t="s">
        <v>299</v>
      </c>
      <c r="D59" s="438">
        <v>0.5</v>
      </c>
      <c r="E59" s="437">
        <v>1900</v>
      </c>
      <c r="F59" s="437">
        <v>1900</v>
      </c>
      <c r="G59" s="439">
        <f>(+F59/E59)*100</f>
        <v>100</v>
      </c>
      <c r="H59" s="437">
        <f>(G59*D59)</f>
        <v>50</v>
      </c>
      <c r="I59" s="437">
        <v>1900</v>
      </c>
      <c r="J59" s="437">
        <v>1900</v>
      </c>
      <c r="K59" s="439">
        <f>(+J59/I59)*100</f>
        <v>100</v>
      </c>
      <c r="L59" s="440">
        <f>(K59*D59)</f>
        <v>50</v>
      </c>
    </row>
    <row r="60" spans="2:12" ht="13.5">
      <c r="B60" s="704"/>
      <c r="C60" s="441" t="s">
        <v>302</v>
      </c>
      <c r="D60" s="442">
        <f>SUM(D58:D59)</f>
        <v>1</v>
      </c>
      <c r="E60" s="443">
        <f>SUM(E58:E59)</f>
        <v>2500</v>
      </c>
      <c r="F60" s="443">
        <f>SUM(F58:F59)</f>
        <v>2500</v>
      </c>
      <c r="G60" s="443">
        <f>(+F60/E60)*100</f>
        <v>100</v>
      </c>
      <c r="H60" s="443">
        <f>SUM(H58:H59)</f>
        <v>100</v>
      </c>
      <c r="I60" s="443">
        <f>SUM(I58:I59)</f>
        <v>2500</v>
      </c>
      <c r="J60" s="443">
        <f>SUM(J58:J59)</f>
        <v>2500</v>
      </c>
      <c r="K60" s="443">
        <f>(+J60/I60)*100</f>
        <v>100</v>
      </c>
      <c r="L60" s="444">
        <f>SUM(L58:L59)</f>
        <v>100</v>
      </c>
    </row>
    <row r="61" spans="2:12" ht="27">
      <c r="B61" s="445" t="s">
        <v>291</v>
      </c>
      <c r="C61" s="446" t="s">
        <v>292</v>
      </c>
      <c r="D61" s="447" t="s">
        <v>293</v>
      </c>
      <c r="E61" s="447" t="s">
        <v>411</v>
      </c>
      <c r="F61" s="447" t="s">
        <v>410</v>
      </c>
      <c r="G61" s="447" t="s">
        <v>303</v>
      </c>
      <c r="H61" s="447" t="s">
        <v>304</v>
      </c>
      <c r="I61" s="447" t="s">
        <v>305</v>
      </c>
      <c r="J61" s="447" t="s">
        <v>412</v>
      </c>
      <c r="K61" s="447" t="s">
        <v>303</v>
      </c>
      <c r="L61" s="448" t="s">
        <v>304</v>
      </c>
    </row>
    <row r="62" spans="2:12" ht="13.5">
      <c r="B62" s="704" t="s">
        <v>310</v>
      </c>
      <c r="C62" s="449" t="s">
        <v>298</v>
      </c>
      <c r="D62" s="450">
        <v>0.5</v>
      </c>
      <c r="E62" s="473">
        <v>747990626.80999994</v>
      </c>
      <c r="F62" s="473">
        <v>747645490.26999998</v>
      </c>
      <c r="G62" s="452">
        <f>(+F62/E62)*100</f>
        <v>99.953858173133554</v>
      </c>
      <c r="H62" s="449">
        <f>(G62*D62)</f>
        <v>49.976929086566777</v>
      </c>
      <c r="I62" s="473">
        <v>1768800435.72</v>
      </c>
      <c r="J62" s="473">
        <v>1756984384.74</v>
      </c>
      <c r="K62" s="452">
        <f>(+J62/I62)*100</f>
        <v>99.331973763609454</v>
      </c>
      <c r="L62" s="454">
        <f>(K62*D62)</f>
        <v>49.665986881804727</v>
      </c>
    </row>
    <row r="63" spans="2:12" ht="13.5">
      <c r="B63" s="704"/>
      <c r="C63" s="449" t="s">
        <v>299</v>
      </c>
      <c r="D63" s="450">
        <v>0.5</v>
      </c>
      <c r="E63" s="473">
        <v>844869655.36000001</v>
      </c>
      <c r="F63" s="473">
        <v>798298743.07000005</v>
      </c>
      <c r="G63" s="452">
        <f>(+F63/E63)*100</f>
        <v>94.487799154041568</v>
      </c>
      <c r="H63" s="449">
        <f>(G63*D63)</f>
        <v>47.243899577020784</v>
      </c>
      <c r="I63" s="473">
        <v>2776869655.3600001</v>
      </c>
      <c r="J63" s="473">
        <v>2548739691.3200002</v>
      </c>
      <c r="K63" s="452">
        <f>(+J63/I63)*100</f>
        <v>91.784635494155935</v>
      </c>
      <c r="L63" s="454">
        <f>(K63*D63)</f>
        <v>45.892317747077968</v>
      </c>
    </row>
    <row r="64" spans="2:12" ht="14.25" thickBot="1">
      <c r="B64" s="709"/>
      <c r="C64" s="457" t="s">
        <v>302</v>
      </c>
      <c r="D64" s="458">
        <f>SUM(D62:D63)</f>
        <v>1</v>
      </c>
      <c r="E64" s="475">
        <f>SUM(E62:E63)</f>
        <v>1592860282.1700001</v>
      </c>
      <c r="F64" s="475">
        <f>SUM(F62:F63)</f>
        <v>1545944233.3400002</v>
      </c>
      <c r="G64" s="460">
        <f>(+F64/E64)*100</f>
        <v>97.05460363629102</v>
      </c>
      <c r="H64" s="460">
        <f>SUM(H62:H63)</f>
        <v>97.220828663587554</v>
      </c>
      <c r="I64" s="475">
        <f>SUM(I62:I63)</f>
        <v>4545670091.0799999</v>
      </c>
      <c r="J64" s="475">
        <f>SUM(J62:J63)</f>
        <v>4305724076.0600004</v>
      </c>
      <c r="K64" s="460">
        <f>(+J64/I64)*100</f>
        <v>94.721437979169508</v>
      </c>
      <c r="L64" s="461">
        <f>SUM(L62:L63)</f>
        <v>95.558304628882695</v>
      </c>
    </row>
    <row r="69" spans="2:12">
      <c r="B69" s="429"/>
      <c r="C69" s="430"/>
      <c r="D69" s="427"/>
      <c r="E69" s="427"/>
      <c r="F69" s="427"/>
      <c r="G69" s="427"/>
      <c r="H69" s="427"/>
      <c r="I69" s="427"/>
      <c r="J69" s="427"/>
      <c r="K69" s="427"/>
      <c r="L69" s="428"/>
    </row>
  </sheetData>
  <mergeCells count="16">
    <mergeCell ref="B15:B19"/>
    <mergeCell ref="B47:B50"/>
    <mergeCell ref="B52:B55"/>
    <mergeCell ref="B58:B60"/>
    <mergeCell ref="B62:B64"/>
    <mergeCell ref="B22:B24"/>
    <mergeCell ref="B26:B28"/>
    <mergeCell ref="B31:B33"/>
    <mergeCell ref="B35:B37"/>
    <mergeCell ref="B40:B41"/>
    <mergeCell ref="B43:B44"/>
    <mergeCell ref="B3:L3"/>
    <mergeCell ref="B4:L4"/>
    <mergeCell ref="B5:L5"/>
    <mergeCell ref="B6:L6"/>
    <mergeCell ref="B9:B13"/>
  </mergeCells>
  <pageMargins left="0.70866141732283472" right="0.70866141732283472" top="0.74803149606299213" bottom="0.74803149606299213" header="0.31496062992125984" footer="0.31496062992125984"/>
  <pageSetup scale="70" orientation="landscape" r:id="rId1"/>
  <rowBreaks count="1" manualBreakCount="1">
    <brk id="37" min="1" max="11" man="1"/>
  </rowBreaks>
  <legacyDrawing r:id="rId2"/>
</worksheet>
</file>

<file path=xl/worksheets/sheet9.xml><?xml version="1.0" encoding="utf-8"?>
<worksheet xmlns="http://schemas.openxmlformats.org/spreadsheetml/2006/main" xmlns:r="http://schemas.openxmlformats.org/officeDocument/2006/relationships">
  <dimension ref="B2:J79"/>
  <sheetViews>
    <sheetView tabSelected="1" view="pageBreakPreview" topLeftCell="A49" zoomScale="110" zoomScaleNormal="100" zoomScaleSheetLayoutView="110" workbookViewId="0">
      <selection activeCell="I68" sqref="I68"/>
    </sheetView>
  </sheetViews>
  <sheetFormatPr baseColWidth="10" defaultRowHeight="12.75"/>
  <cols>
    <col min="1" max="1" width="12.5703125" customWidth="1"/>
    <col min="2" max="2" width="1.42578125" customWidth="1"/>
    <col min="3" max="3" width="32.140625" customWidth="1"/>
    <col min="4" max="4" width="10" customWidth="1"/>
    <col min="5" max="5" width="10.42578125" customWidth="1"/>
    <col min="6" max="6" width="9.7109375" customWidth="1"/>
    <col min="7" max="7" width="9.85546875" customWidth="1"/>
    <col min="8" max="8" width="1.85546875" customWidth="1"/>
    <col min="10" max="10" width="8.42578125" customWidth="1"/>
    <col min="11" max="11" width="6.7109375" customWidth="1"/>
    <col min="12" max="12" width="7.140625" customWidth="1"/>
    <col min="13" max="13" width="7.28515625" customWidth="1"/>
  </cols>
  <sheetData>
    <row r="2" spans="2:9" ht="13.5" thickBot="1"/>
    <row r="3" spans="2:9" ht="8.25" customHeight="1" thickBot="1">
      <c r="B3" s="714"/>
      <c r="C3" s="715"/>
      <c r="D3" s="715"/>
      <c r="E3" s="715"/>
      <c r="F3" s="715"/>
      <c r="G3" s="715"/>
      <c r="H3" s="716"/>
    </row>
    <row r="4" spans="2:9" ht="13.5" thickBot="1">
      <c r="B4" s="400"/>
      <c r="C4" s="717" t="s">
        <v>288</v>
      </c>
      <c r="D4" s="718"/>
      <c r="E4" s="718"/>
      <c r="F4" s="718"/>
      <c r="G4" s="719"/>
      <c r="H4" s="401"/>
    </row>
    <row r="5" spans="2:9" ht="13.5" thickBot="1">
      <c r="B5" s="400"/>
      <c r="C5" s="720" t="s">
        <v>289</v>
      </c>
      <c r="D5" s="721"/>
      <c r="E5" s="721"/>
      <c r="F5" s="721"/>
      <c r="G5" s="722"/>
      <c r="H5" s="401"/>
    </row>
    <row r="6" spans="2:9" ht="39" customHeight="1" thickBot="1">
      <c r="B6" s="400"/>
      <c r="C6" s="732" t="s">
        <v>311</v>
      </c>
      <c r="D6" s="733"/>
      <c r="E6" s="733"/>
      <c r="F6" s="733"/>
      <c r="G6" s="734"/>
      <c r="H6" s="401"/>
    </row>
    <row r="7" spans="2:9" ht="13.5" thickBot="1">
      <c r="B7" s="400"/>
      <c r="C7" s="717" t="s">
        <v>398</v>
      </c>
      <c r="D7" s="718"/>
      <c r="E7" s="718"/>
      <c r="F7" s="718"/>
      <c r="G7" s="719"/>
      <c r="H7" s="401"/>
    </row>
    <row r="8" spans="2:9" ht="13.5" thickBot="1">
      <c r="B8" s="400"/>
      <c r="C8" s="723" t="s">
        <v>312</v>
      </c>
      <c r="D8" s="724"/>
      <c r="E8" s="724"/>
      <c r="F8" s="724"/>
      <c r="G8" s="725"/>
      <c r="H8" s="401"/>
    </row>
    <row r="9" spans="2:9" ht="33.75">
      <c r="B9" s="400"/>
      <c r="C9" s="402" t="s">
        <v>313</v>
      </c>
      <c r="D9" s="403" t="s">
        <v>314</v>
      </c>
      <c r="E9" s="403" t="s">
        <v>315</v>
      </c>
      <c r="F9" s="403" t="s">
        <v>316</v>
      </c>
      <c r="G9" s="404" t="s">
        <v>317</v>
      </c>
      <c r="H9" s="401"/>
    </row>
    <row r="10" spans="2:9">
      <c r="B10" s="400"/>
      <c r="C10" s="397" t="s">
        <v>318</v>
      </c>
      <c r="D10" s="405">
        <v>100</v>
      </c>
      <c r="E10" s="405">
        <v>100</v>
      </c>
      <c r="F10" s="405">
        <v>99.98</v>
      </c>
      <c r="G10" s="405">
        <v>99.97</v>
      </c>
      <c r="H10" s="401"/>
      <c r="I10" s="245"/>
    </row>
    <row r="11" spans="2:9" ht="38.25">
      <c r="B11" s="400"/>
      <c r="C11" s="397" t="s">
        <v>319</v>
      </c>
      <c r="D11" s="405">
        <v>100</v>
      </c>
      <c r="E11" s="405">
        <v>100</v>
      </c>
      <c r="F11" s="405">
        <v>100</v>
      </c>
      <c r="G11" s="405">
        <v>99.99</v>
      </c>
      <c r="H11" s="401"/>
      <c r="I11" s="245"/>
    </row>
    <row r="12" spans="2:9">
      <c r="B12" s="400"/>
      <c r="C12" s="397" t="s">
        <v>320</v>
      </c>
      <c r="D12" s="405">
        <v>100</v>
      </c>
      <c r="E12" s="405">
        <v>72.5</v>
      </c>
      <c r="F12" s="405">
        <v>99.73</v>
      </c>
      <c r="G12" s="405">
        <v>99.87</v>
      </c>
      <c r="H12" s="401"/>
      <c r="I12" s="245"/>
    </row>
    <row r="13" spans="2:9">
      <c r="B13" s="400"/>
      <c r="C13" s="397" t="s">
        <v>321</v>
      </c>
      <c r="D13" s="405">
        <v>75</v>
      </c>
      <c r="E13" s="405">
        <v>94.29</v>
      </c>
      <c r="F13" s="405">
        <v>34.950000000000003</v>
      </c>
      <c r="G13" s="405">
        <v>81.11</v>
      </c>
      <c r="H13" s="401"/>
      <c r="I13" s="245"/>
    </row>
    <row r="14" spans="2:9" ht="13.5" thickBot="1">
      <c r="B14" s="400"/>
      <c r="C14" s="398" t="s">
        <v>302</v>
      </c>
      <c r="D14" s="407">
        <v>90.91</v>
      </c>
      <c r="E14" s="408">
        <v>94.06</v>
      </c>
      <c r="F14" s="407">
        <v>99.39</v>
      </c>
      <c r="G14" s="409">
        <v>99.71</v>
      </c>
      <c r="H14" s="401"/>
    </row>
    <row r="15" spans="2:9" ht="8.25" customHeight="1" thickBot="1">
      <c r="B15" s="400"/>
      <c r="C15" s="399"/>
      <c r="D15" s="399"/>
      <c r="E15" s="399"/>
      <c r="F15" s="410"/>
      <c r="G15" s="410"/>
      <c r="H15" s="401"/>
    </row>
    <row r="16" spans="2:9" ht="13.5" thickBot="1">
      <c r="B16" s="400"/>
      <c r="C16" s="720" t="s">
        <v>322</v>
      </c>
      <c r="D16" s="721"/>
      <c r="E16" s="721"/>
      <c r="F16" s="721"/>
      <c r="G16" s="722"/>
      <c r="H16" s="401"/>
    </row>
    <row r="17" spans="2:9" ht="33.75">
      <c r="B17" s="400"/>
      <c r="C17" s="394" t="s">
        <v>313</v>
      </c>
      <c r="D17" s="395" t="s">
        <v>314</v>
      </c>
      <c r="E17" s="395" t="s">
        <v>315</v>
      </c>
      <c r="F17" s="395" t="s">
        <v>316</v>
      </c>
      <c r="G17" s="395" t="s">
        <v>317</v>
      </c>
      <c r="H17" s="401"/>
    </row>
    <row r="18" spans="2:9">
      <c r="B18" s="400"/>
      <c r="C18" s="411" t="s">
        <v>323</v>
      </c>
      <c r="D18" s="405">
        <v>71.06</v>
      </c>
      <c r="E18" s="405">
        <v>74.89</v>
      </c>
      <c r="F18" s="405">
        <v>99.85</v>
      </c>
      <c r="G18" s="478">
        <v>99.89</v>
      </c>
      <c r="H18" s="401"/>
      <c r="I18" s="24"/>
    </row>
    <row r="19" spans="2:9">
      <c r="B19" s="400"/>
      <c r="C19" s="411" t="s">
        <v>324</v>
      </c>
      <c r="D19" s="405">
        <v>83.33</v>
      </c>
      <c r="E19" s="405">
        <v>92.5</v>
      </c>
      <c r="F19" s="405">
        <v>99.98</v>
      </c>
      <c r="G19" s="478">
        <v>98.2</v>
      </c>
      <c r="H19" s="401"/>
      <c r="I19" s="24"/>
    </row>
    <row r="20" spans="2:9" ht="13.5" thickBot="1">
      <c r="B20" s="400"/>
      <c r="C20" s="412" t="s">
        <v>302</v>
      </c>
      <c r="D20" s="407">
        <v>74.13</v>
      </c>
      <c r="E20" s="408">
        <v>80.31</v>
      </c>
      <c r="F20" s="407">
        <v>99.9</v>
      </c>
      <c r="G20" s="409">
        <v>99.31</v>
      </c>
      <c r="H20" s="401"/>
      <c r="I20" s="24"/>
    </row>
    <row r="21" spans="2:9" ht="7.5" customHeight="1" thickBot="1">
      <c r="B21" s="400"/>
      <c r="C21" s="413"/>
      <c r="D21" s="414"/>
      <c r="E21" s="414"/>
      <c r="F21" s="414"/>
      <c r="G21" s="414"/>
      <c r="H21" s="401"/>
    </row>
    <row r="22" spans="2:9" ht="13.5" thickBot="1">
      <c r="B22" s="400"/>
      <c r="C22" s="720" t="s">
        <v>325</v>
      </c>
      <c r="D22" s="721"/>
      <c r="E22" s="721"/>
      <c r="F22" s="721"/>
      <c r="G22" s="722"/>
      <c r="H22" s="401"/>
    </row>
    <row r="23" spans="2:9" ht="33.75">
      <c r="B23" s="400"/>
      <c r="C23" s="394" t="s">
        <v>313</v>
      </c>
      <c r="D23" s="395" t="s">
        <v>314</v>
      </c>
      <c r="E23" s="395" t="s">
        <v>315</v>
      </c>
      <c r="F23" s="395" t="s">
        <v>316</v>
      </c>
      <c r="G23" s="395" t="s">
        <v>317</v>
      </c>
      <c r="H23" s="401"/>
    </row>
    <row r="24" spans="2:9">
      <c r="B24" s="400"/>
      <c r="C24" s="411" t="s">
        <v>326</v>
      </c>
      <c r="D24" s="405">
        <v>100</v>
      </c>
      <c r="E24" s="405">
        <v>100</v>
      </c>
      <c r="F24" s="405">
        <v>99.98</v>
      </c>
      <c r="G24" s="405">
        <v>93.54</v>
      </c>
      <c r="H24" s="401"/>
      <c r="I24" s="24"/>
    </row>
    <row r="25" spans="2:9" ht="25.5">
      <c r="B25" s="400"/>
      <c r="C25" s="411" t="s">
        <v>327</v>
      </c>
      <c r="D25" s="405">
        <v>66.67</v>
      </c>
      <c r="E25" s="405">
        <v>71.430000000000007</v>
      </c>
      <c r="F25" s="405">
        <v>99.97</v>
      </c>
      <c r="G25" s="405">
        <v>99.989000000000004</v>
      </c>
      <c r="H25" s="401"/>
      <c r="I25" s="24"/>
    </row>
    <row r="26" spans="2:9" ht="13.5" thickBot="1">
      <c r="B26" s="400"/>
      <c r="C26" s="412" t="s">
        <v>302</v>
      </c>
      <c r="D26" s="477">
        <v>81.819999999999993</v>
      </c>
      <c r="E26" s="408">
        <v>85.71</v>
      </c>
      <c r="F26" s="477">
        <v>99.98</v>
      </c>
      <c r="G26" s="408">
        <v>96.12</v>
      </c>
      <c r="H26" s="401"/>
    </row>
    <row r="27" spans="2:9" ht="9" customHeight="1" thickBot="1">
      <c r="B27" s="400"/>
      <c r="C27" s="414"/>
      <c r="D27" s="414"/>
      <c r="E27" s="414"/>
      <c r="F27" s="414"/>
      <c r="G27" s="414"/>
      <c r="H27" s="401"/>
    </row>
    <row r="28" spans="2:9" ht="13.5" thickBot="1">
      <c r="B28" s="400"/>
      <c r="C28" s="726" t="s">
        <v>328</v>
      </c>
      <c r="D28" s="727"/>
      <c r="E28" s="727"/>
      <c r="F28" s="727"/>
      <c r="G28" s="728"/>
      <c r="H28" s="401"/>
    </row>
    <row r="29" spans="2:9" ht="34.5" thickBot="1">
      <c r="B29" s="400"/>
      <c r="C29" s="394" t="s">
        <v>313</v>
      </c>
      <c r="D29" s="395" t="s">
        <v>314</v>
      </c>
      <c r="E29" s="395" t="s">
        <v>315</v>
      </c>
      <c r="F29" s="395" t="s">
        <v>316</v>
      </c>
      <c r="G29" s="395" t="s">
        <v>317</v>
      </c>
      <c r="H29" s="401"/>
    </row>
    <row r="30" spans="2:9" ht="25.5">
      <c r="B30" s="400"/>
      <c r="C30" s="396" t="s">
        <v>329</v>
      </c>
      <c r="D30" s="405">
        <v>100</v>
      </c>
      <c r="E30" s="405">
        <v>100</v>
      </c>
      <c r="F30" s="405">
        <v>99.99</v>
      </c>
      <c r="G30" s="406">
        <v>99.64</v>
      </c>
      <c r="H30" s="401"/>
    </row>
    <row r="31" spans="2:9" ht="13.5" thickBot="1">
      <c r="B31" s="400"/>
      <c r="C31" s="398" t="s">
        <v>302</v>
      </c>
      <c r="D31" s="477">
        <v>100</v>
      </c>
      <c r="E31" s="405">
        <v>100</v>
      </c>
      <c r="F31" s="477">
        <v>99.99</v>
      </c>
      <c r="G31" s="406">
        <v>99.64</v>
      </c>
      <c r="H31" s="401"/>
      <c r="I31" s="24"/>
    </row>
    <row r="32" spans="2:9" ht="7.5" customHeight="1" thickBot="1">
      <c r="B32" s="400"/>
      <c r="C32" s="414"/>
      <c r="D32" s="414"/>
      <c r="E32" s="414"/>
      <c r="F32" s="414"/>
      <c r="G32" s="414"/>
      <c r="H32" s="401"/>
    </row>
    <row r="33" spans="2:10" ht="13.5" thickBot="1">
      <c r="B33" s="400"/>
      <c r="C33" s="726" t="s">
        <v>330</v>
      </c>
      <c r="D33" s="727"/>
      <c r="E33" s="727"/>
      <c r="F33" s="727"/>
      <c r="G33" s="728"/>
      <c r="H33" s="401"/>
    </row>
    <row r="34" spans="2:10" ht="34.5" thickBot="1">
      <c r="B34" s="400"/>
      <c r="C34" s="394" t="s">
        <v>313</v>
      </c>
      <c r="D34" s="395" t="s">
        <v>314</v>
      </c>
      <c r="E34" s="395" t="s">
        <v>315</v>
      </c>
      <c r="F34" s="395" t="s">
        <v>316</v>
      </c>
      <c r="G34" s="395" t="s">
        <v>317</v>
      </c>
      <c r="H34" s="401"/>
    </row>
    <row r="35" spans="2:10">
      <c r="B35" s="400"/>
      <c r="C35" s="396" t="s">
        <v>331</v>
      </c>
      <c r="D35" s="405">
        <v>100</v>
      </c>
      <c r="E35" s="405">
        <v>100</v>
      </c>
      <c r="F35" s="405">
        <v>98.54</v>
      </c>
      <c r="G35" s="405">
        <v>94.23</v>
      </c>
      <c r="H35" s="401"/>
    </row>
    <row r="36" spans="2:10" ht="13.5" thickBot="1">
      <c r="B36" s="400"/>
      <c r="C36" s="397" t="s">
        <v>332</v>
      </c>
      <c r="D36" s="405">
        <v>100</v>
      </c>
      <c r="E36" s="405">
        <v>100</v>
      </c>
      <c r="F36" s="405">
        <v>100</v>
      </c>
      <c r="G36" s="406">
        <v>71.56</v>
      </c>
      <c r="H36" s="401"/>
    </row>
    <row r="37" spans="2:10">
      <c r="B37" s="400"/>
      <c r="C37" s="396" t="s">
        <v>333</v>
      </c>
      <c r="D37" s="405">
        <v>91.81</v>
      </c>
      <c r="E37" s="405">
        <v>94.69</v>
      </c>
      <c r="F37" s="405">
        <v>99.61</v>
      </c>
      <c r="G37" s="406">
        <v>90.93</v>
      </c>
      <c r="H37" s="401"/>
    </row>
    <row r="38" spans="2:10" ht="13.5" thickBot="1">
      <c r="B38" s="400"/>
      <c r="C38" s="398" t="s">
        <v>302</v>
      </c>
      <c r="D38" s="407">
        <v>93.91</v>
      </c>
      <c r="E38" s="479">
        <v>96.41</v>
      </c>
      <c r="F38" s="407">
        <v>99.35</v>
      </c>
      <c r="G38" s="409">
        <v>91.27</v>
      </c>
      <c r="H38" s="401"/>
    </row>
    <row r="39" spans="2:10" ht="9" customHeight="1" thickBot="1">
      <c r="B39" s="400"/>
      <c r="C39" s="414"/>
      <c r="D39" s="414"/>
      <c r="E39" s="414"/>
      <c r="F39" s="414"/>
      <c r="G39" s="414"/>
      <c r="H39" s="401"/>
    </row>
    <row r="40" spans="2:10" ht="13.5" thickBot="1">
      <c r="B40" s="400"/>
      <c r="C40" s="720" t="s">
        <v>334</v>
      </c>
      <c r="D40" s="721"/>
      <c r="E40" s="721"/>
      <c r="F40" s="721"/>
      <c r="G40" s="722"/>
      <c r="H40" s="401"/>
    </row>
    <row r="41" spans="2:10" ht="34.5" thickBot="1">
      <c r="B41" s="400"/>
      <c r="C41" s="394" t="s">
        <v>313</v>
      </c>
      <c r="D41" s="395" t="s">
        <v>314</v>
      </c>
      <c r="E41" s="395" t="s">
        <v>315</v>
      </c>
      <c r="F41" s="395" t="s">
        <v>316</v>
      </c>
      <c r="G41" s="395" t="s">
        <v>317</v>
      </c>
      <c r="H41" s="401"/>
      <c r="J41">
        <v>1</v>
      </c>
    </row>
    <row r="42" spans="2:10">
      <c r="B42" s="400"/>
      <c r="C42" s="396" t="s">
        <v>335</v>
      </c>
      <c r="D42" s="405">
        <v>100</v>
      </c>
      <c r="E42" s="405">
        <v>100</v>
      </c>
      <c r="F42" s="405">
        <v>99.95</v>
      </c>
      <c r="G42" s="406">
        <v>99.93</v>
      </c>
      <c r="H42" s="401"/>
    </row>
    <row r="43" spans="2:10" ht="25.5">
      <c r="B43" s="400"/>
      <c r="C43" s="397" t="s">
        <v>336</v>
      </c>
      <c r="D43" s="405">
        <v>100</v>
      </c>
      <c r="E43" s="405">
        <v>100</v>
      </c>
      <c r="F43" s="405">
        <v>94.49</v>
      </c>
      <c r="G43" s="406">
        <v>91.78</v>
      </c>
      <c r="H43" s="401"/>
    </row>
    <row r="44" spans="2:10" ht="13.5" thickBot="1">
      <c r="B44" s="400"/>
      <c r="C44" s="398" t="s">
        <v>302</v>
      </c>
      <c r="D44" s="477">
        <v>100</v>
      </c>
      <c r="E44" s="419">
        <v>100</v>
      </c>
      <c r="F44" s="407">
        <v>97.05</v>
      </c>
      <c r="G44" s="409">
        <v>94.72</v>
      </c>
      <c r="H44" s="401"/>
    </row>
    <row r="45" spans="2:10" ht="8.25" customHeight="1" thickBot="1">
      <c r="B45" s="400"/>
      <c r="C45" s="399"/>
      <c r="D45" s="399"/>
      <c r="E45" s="399"/>
      <c r="F45" s="399"/>
      <c r="G45" s="399"/>
      <c r="H45" s="401"/>
    </row>
    <row r="46" spans="2:10" ht="11.25" customHeight="1" thickBot="1">
      <c r="B46" s="729" t="s">
        <v>337</v>
      </c>
      <c r="C46" s="730"/>
      <c r="D46" s="730"/>
      <c r="E46" s="730"/>
      <c r="F46" s="730"/>
      <c r="G46" s="730"/>
      <c r="H46" s="731"/>
    </row>
    <row r="47" spans="2:10" ht="14.25" customHeight="1" thickBot="1">
      <c r="B47" s="399"/>
      <c r="C47" s="399"/>
      <c r="D47" s="399"/>
      <c r="E47" s="399"/>
      <c r="F47" s="399"/>
      <c r="G47" s="399"/>
      <c r="H47" s="399"/>
    </row>
    <row r="48" spans="2:10" ht="12" customHeight="1" thickBot="1">
      <c r="B48" s="711"/>
      <c r="C48" s="712"/>
      <c r="D48" s="712"/>
      <c r="E48" s="712"/>
      <c r="F48" s="712"/>
      <c r="G48" s="712"/>
      <c r="H48" s="713"/>
    </row>
    <row r="49" spans="2:8" ht="13.5" thickBot="1">
      <c r="B49" s="400"/>
      <c r="C49" s="717" t="s">
        <v>288</v>
      </c>
      <c r="D49" s="718"/>
      <c r="E49" s="718"/>
      <c r="F49" s="718"/>
      <c r="G49" s="719"/>
      <c r="H49" s="401"/>
    </row>
    <row r="50" spans="2:8" ht="13.5" thickBot="1">
      <c r="B50" s="400"/>
      <c r="C50" s="720" t="s">
        <v>289</v>
      </c>
      <c r="D50" s="721"/>
      <c r="E50" s="721"/>
      <c r="F50" s="721"/>
      <c r="G50" s="722"/>
      <c r="H50" s="401"/>
    </row>
    <row r="51" spans="2:8" ht="13.5" thickBot="1">
      <c r="B51" s="400"/>
      <c r="C51" s="720" t="s">
        <v>338</v>
      </c>
      <c r="D51" s="721"/>
      <c r="E51" s="721"/>
      <c r="F51" s="721"/>
      <c r="G51" s="722"/>
      <c r="H51" s="401"/>
    </row>
    <row r="52" spans="2:8" ht="13.5" thickBot="1">
      <c r="B52" s="400"/>
      <c r="C52" s="735" t="s">
        <v>398</v>
      </c>
      <c r="D52" s="736"/>
      <c r="E52" s="736"/>
      <c r="F52" s="736"/>
      <c r="G52" s="737"/>
      <c r="H52" s="401"/>
    </row>
    <row r="53" spans="2:8" ht="33.75">
      <c r="B53" s="400"/>
      <c r="C53" s="415" t="s">
        <v>339</v>
      </c>
      <c r="D53" s="403" t="s">
        <v>314</v>
      </c>
      <c r="E53" s="403" t="s">
        <v>315</v>
      </c>
      <c r="F53" s="403" t="s">
        <v>316</v>
      </c>
      <c r="G53" s="404" t="s">
        <v>317</v>
      </c>
      <c r="H53" s="401"/>
    </row>
    <row r="54" spans="2:8" ht="22.5" customHeight="1">
      <c r="B54" s="400"/>
      <c r="C54" s="416" t="s">
        <v>340</v>
      </c>
      <c r="D54" s="405">
        <v>90.9</v>
      </c>
      <c r="E54" s="405">
        <v>94.06</v>
      </c>
      <c r="F54" s="405">
        <v>99.39</v>
      </c>
      <c r="G54" s="406">
        <v>99.72</v>
      </c>
      <c r="H54" s="401"/>
    </row>
    <row r="55" spans="2:8" ht="25.5">
      <c r="B55" s="400"/>
      <c r="C55" s="416" t="s">
        <v>341</v>
      </c>
      <c r="D55" s="405">
        <v>74.13</v>
      </c>
      <c r="E55" s="405">
        <v>80.31</v>
      </c>
      <c r="F55" s="405">
        <v>99.9</v>
      </c>
      <c r="G55" s="406">
        <v>99.31</v>
      </c>
      <c r="H55" s="401"/>
    </row>
    <row r="56" spans="2:8" ht="42" customHeight="1">
      <c r="B56" s="400"/>
      <c r="C56" s="416" t="s">
        <v>342</v>
      </c>
      <c r="D56" s="417">
        <v>81.819999999999993</v>
      </c>
      <c r="E56" s="417">
        <v>85.72</v>
      </c>
      <c r="F56" s="417">
        <v>99.98</v>
      </c>
      <c r="G56" s="418">
        <v>96.12</v>
      </c>
      <c r="H56" s="401"/>
    </row>
    <row r="57" spans="2:8" ht="25.5">
      <c r="B57" s="400"/>
      <c r="C57" s="416" t="s">
        <v>343</v>
      </c>
      <c r="D57" s="419">
        <v>100</v>
      </c>
      <c r="E57" s="419">
        <v>100</v>
      </c>
      <c r="F57" s="419">
        <v>99.99</v>
      </c>
      <c r="G57" s="406">
        <v>99.64</v>
      </c>
      <c r="H57" s="401"/>
    </row>
    <row r="58" spans="2:8">
      <c r="B58" s="400"/>
      <c r="C58" s="420" t="s">
        <v>344</v>
      </c>
      <c r="D58" s="419">
        <v>93.91</v>
      </c>
      <c r="E58" s="419">
        <v>96.41</v>
      </c>
      <c r="F58" s="419">
        <v>99.35</v>
      </c>
      <c r="G58" s="406">
        <v>91.28</v>
      </c>
      <c r="H58" s="401"/>
    </row>
    <row r="59" spans="2:8" ht="25.5">
      <c r="B59" s="400"/>
      <c r="C59" s="416" t="s">
        <v>345</v>
      </c>
      <c r="D59" s="417">
        <v>100</v>
      </c>
      <c r="E59" s="417">
        <v>100</v>
      </c>
      <c r="F59" s="417">
        <v>97.05</v>
      </c>
      <c r="G59" s="418">
        <v>94.72</v>
      </c>
      <c r="H59" s="401"/>
    </row>
    <row r="60" spans="2:8" ht="13.5" thickBot="1">
      <c r="B60" s="400"/>
      <c r="C60" s="398" t="s">
        <v>346</v>
      </c>
      <c r="D60" s="480">
        <f>SUM(D54:D59)/6</f>
        <v>90.126666666666665</v>
      </c>
      <c r="E60" s="480">
        <f>SUM(E54:E59)/6</f>
        <v>92.75</v>
      </c>
      <c r="F60" s="421">
        <f>SUM(F54:F59)/6</f>
        <v>99.276666666666657</v>
      </c>
      <c r="G60" s="422">
        <f>SUM(G54:G59)/6</f>
        <v>96.798333333333332</v>
      </c>
      <c r="H60" s="401"/>
    </row>
    <row r="61" spans="2:8" ht="9" customHeight="1" thickBot="1">
      <c r="B61" s="400"/>
      <c r="C61" s="423"/>
      <c r="D61" s="424"/>
      <c r="E61" s="424"/>
      <c r="F61" s="424"/>
      <c r="G61" s="424"/>
      <c r="H61" s="401"/>
    </row>
    <row r="62" spans="2:8" ht="13.5" thickBot="1">
      <c r="B62" s="729" t="s">
        <v>337</v>
      </c>
      <c r="C62" s="738"/>
      <c r="D62" s="738"/>
      <c r="E62" s="738"/>
      <c r="F62" s="738"/>
      <c r="G62" s="738"/>
      <c r="H62" s="739"/>
    </row>
    <row r="64" spans="2:8">
      <c r="D64">
        <v>1100</v>
      </c>
      <c r="E64">
        <v>628.6</v>
      </c>
      <c r="F64">
        <f>(E64/D64)*100</f>
        <v>57.145454545454541</v>
      </c>
    </row>
    <row r="65" spans="4:6">
      <c r="D65">
        <v>2400</v>
      </c>
      <c r="E65">
        <v>1249</v>
      </c>
      <c r="F65">
        <f t="shared" ref="F65:F70" si="0">(E65/D65)*100</f>
        <v>52.041666666666664</v>
      </c>
    </row>
    <row r="66" spans="4:6">
      <c r="D66">
        <v>1100</v>
      </c>
      <c r="E66">
        <v>571</v>
      </c>
      <c r="F66">
        <f t="shared" si="0"/>
        <v>51.909090909090907</v>
      </c>
    </row>
    <row r="67" spans="4:6">
      <c r="D67">
        <v>700</v>
      </c>
      <c r="E67">
        <v>388</v>
      </c>
      <c r="F67">
        <f t="shared" si="0"/>
        <v>55.428571428571431</v>
      </c>
    </row>
    <row r="68" spans="4:6">
      <c r="D68">
        <v>3500</v>
      </c>
      <c r="E68">
        <v>2437</v>
      </c>
      <c r="F68">
        <f t="shared" si="0"/>
        <v>69.628571428571433</v>
      </c>
    </row>
    <row r="69" spans="4:6">
      <c r="D69">
        <v>2500</v>
      </c>
      <c r="E69">
        <v>1148</v>
      </c>
      <c r="F69">
        <f t="shared" si="0"/>
        <v>45.92</v>
      </c>
    </row>
    <row r="70" spans="4:6">
      <c r="D70">
        <f>SUM(D64:D69)</f>
        <v>11300</v>
      </c>
      <c r="E70">
        <f>SUM(E64:E69)</f>
        <v>6421.6</v>
      </c>
      <c r="F70" s="371">
        <f t="shared" si="0"/>
        <v>56.8283185840708</v>
      </c>
    </row>
    <row r="73" spans="4:6">
      <c r="D73">
        <v>1600</v>
      </c>
      <c r="E73">
        <v>1344</v>
      </c>
      <c r="F73">
        <f>(E73/D73)*100</f>
        <v>84</v>
      </c>
    </row>
    <row r="74" spans="4:6">
      <c r="D74">
        <v>2600</v>
      </c>
      <c r="E74">
        <v>1944</v>
      </c>
      <c r="F74">
        <f t="shared" ref="F74:F79" si="1">(E74/D74)*100</f>
        <v>74.769230769230759</v>
      </c>
    </row>
    <row r="75" spans="4:6">
      <c r="D75">
        <v>1400</v>
      </c>
      <c r="E75">
        <v>970</v>
      </c>
      <c r="F75">
        <f t="shared" si="1"/>
        <v>69.285714285714278</v>
      </c>
    </row>
    <row r="76" spans="4:6">
      <c r="D76">
        <v>1000</v>
      </c>
      <c r="E76">
        <v>884</v>
      </c>
      <c r="F76">
        <f t="shared" si="1"/>
        <v>88.4</v>
      </c>
    </row>
    <row r="77" spans="4:6">
      <c r="D77">
        <v>4300</v>
      </c>
      <c r="E77">
        <v>3792</v>
      </c>
      <c r="F77">
        <f t="shared" si="1"/>
        <v>88.186046511627907</v>
      </c>
    </row>
    <row r="78" spans="4:6">
      <c r="D78">
        <v>2500</v>
      </c>
      <c r="E78">
        <v>1840</v>
      </c>
      <c r="F78">
        <f t="shared" si="1"/>
        <v>73.599999999999994</v>
      </c>
    </row>
    <row r="79" spans="4:6">
      <c r="D79">
        <f>SUM(D73:D78)</f>
        <v>13400</v>
      </c>
      <c r="E79">
        <f>SUM(E73:E78)</f>
        <v>10774</v>
      </c>
      <c r="F79" s="371">
        <f t="shared" si="1"/>
        <v>80.402985074626869</v>
      </c>
    </row>
  </sheetData>
  <mergeCells count="18">
    <mergeCell ref="C49:G49"/>
    <mergeCell ref="C50:G50"/>
    <mergeCell ref="C51:G51"/>
    <mergeCell ref="C52:G52"/>
    <mergeCell ref="B62:H62"/>
    <mergeCell ref="B48:H48"/>
    <mergeCell ref="B3:H3"/>
    <mergeCell ref="C4:G4"/>
    <mergeCell ref="C5:G5"/>
    <mergeCell ref="C7:G7"/>
    <mergeCell ref="C8:G8"/>
    <mergeCell ref="C16:G16"/>
    <mergeCell ref="C22:G22"/>
    <mergeCell ref="C28:G28"/>
    <mergeCell ref="C33:G33"/>
    <mergeCell ref="C40:G40"/>
    <mergeCell ref="B46:H46"/>
    <mergeCell ref="C6:G6"/>
  </mergeCells>
  <pageMargins left="0.7" right="0.7" top="0.75" bottom="0.75" header="0.3" footer="0.3"/>
  <pageSetup scale="93" orientation="portrait" r:id="rId1"/>
  <rowBreaks count="1" manualBreakCount="1">
    <brk id="46"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Programa 1</vt:lpstr>
      <vt:lpstr>Programa 2</vt:lpstr>
      <vt:lpstr>Programa 3</vt:lpstr>
      <vt:lpstr>Programa 4</vt:lpstr>
      <vt:lpstr>Programa 5</vt:lpstr>
      <vt:lpstr>Programa 6</vt:lpstr>
      <vt:lpstr>Informe de compatibilidad</vt:lpstr>
      <vt:lpstr>rESUMEN GRAL</vt:lpstr>
      <vt:lpstr>RES PROGRAMAS</vt:lpstr>
      <vt:lpstr>Hoja1</vt:lpstr>
      <vt:lpstr>'Programa 1'!Área_de_impresión</vt:lpstr>
      <vt:lpstr>'Programa 2'!Área_de_impresión</vt:lpstr>
      <vt:lpstr>'Programa 3'!Área_de_impresión</vt:lpstr>
      <vt:lpstr>'Programa 4'!Área_de_impresión</vt:lpstr>
      <vt:lpstr>'Programa 5'!Área_de_impresión</vt:lpstr>
      <vt:lpstr>'Programa 6'!Área_de_impresión</vt:lpstr>
      <vt:lpstr>'RES PROGRAMAS'!Área_de_impresión</vt:lpstr>
      <vt:lpstr>'rESUMEN GRAL'!Área_de_impresión</vt:lpstr>
    </vt:vector>
  </TitlesOfParts>
  <Company>CARDIQUE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dc:creator>
  <cp:lastModifiedBy>cardique</cp:lastModifiedBy>
  <cp:lastPrinted>2016-02-08T20:33:23Z</cp:lastPrinted>
  <dcterms:created xsi:type="dcterms:W3CDTF">2005-07-28T14:20:49Z</dcterms:created>
  <dcterms:modified xsi:type="dcterms:W3CDTF">2016-02-16T18:58:55Z</dcterms:modified>
</cp:coreProperties>
</file>